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PQ Online Course\"/>
    </mc:Choice>
  </mc:AlternateContent>
  <xr:revisionPtr revIDLastSave="0" documentId="13_ncr:1_{80476128-3FC8-48C1-A4E9-D2074A7F81F5}" xr6:coauthVersionLast="45" xr6:coauthVersionMax="45" xr10:uidLastSave="{00000000-0000-0000-0000-000000000000}"/>
  <bookViews>
    <workbookView xWindow="-120" yWindow="-120" windowWidth="20730" windowHeight="11160" activeTab="2" xr2:uid="{A79023FD-93DF-438E-B05E-63FD8CF42BBD}"/>
  </bookViews>
  <sheets>
    <sheet name="Instructions" sheetId="3" r:id="rId1"/>
    <sheet name="Data Entry" sheetId="1" r:id="rId2"/>
    <sheet name="Summary" sheetId="2" r:id="rId3"/>
    <sheet name="Breakup-Report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4" i="4" l="1"/>
  <c r="C30" i="4"/>
  <c r="C33" i="4"/>
  <c r="C31" i="4"/>
  <c r="C27" i="4"/>
  <c r="C26" i="4"/>
  <c r="C25" i="4"/>
  <c r="C24" i="4"/>
  <c r="C21" i="4"/>
  <c r="C20" i="4"/>
  <c r="C19" i="4"/>
  <c r="C18" i="4"/>
  <c r="C15" i="4"/>
  <c r="C14" i="4"/>
  <c r="C13" i="4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80" i="1"/>
  <c r="L81" i="1"/>
  <c r="L64" i="1"/>
  <c r="L58" i="1"/>
  <c r="L59" i="1"/>
  <c r="L60" i="1"/>
  <c r="L61" i="1"/>
  <c r="L57" i="1"/>
  <c r="L56" i="1"/>
  <c r="L55" i="1"/>
  <c r="L54" i="1"/>
  <c r="L53" i="1"/>
  <c r="L52" i="1"/>
  <c r="L51" i="1"/>
  <c r="L50" i="1"/>
  <c r="L49" i="1"/>
  <c r="L48" i="1"/>
  <c r="L37" i="1"/>
  <c r="L38" i="1"/>
  <c r="L39" i="1"/>
  <c r="L40" i="1"/>
  <c r="L41" i="1"/>
  <c r="L42" i="1"/>
  <c r="L43" i="1"/>
  <c r="L44" i="1"/>
  <c r="L45" i="1"/>
  <c r="L36" i="1"/>
  <c r="L22" i="1"/>
  <c r="L23" i="1"/>
  <c r="L24" i="1"/>
  <c r="L25" i="1"/>
  <c r="C12" i="4" s="1"/>
  <c r="L26" i="1"/>
  <c r="L27" i="1"/>
  <c r="L28" i="1"/>
  <c r="L29" i="1"/>
  <c r="L30" i="1"/>
  <c r="L31" i="1"/>
  <c r="L32" i="1"/>
  <c r="L33" i="1"/>
  <c r="L21" i="1"/>
  <c r="C6" i="4"/>
  <c r="D5" i="4"/>
  <c r="E5" i="4" s="1"/>
  <c r="C5" i="4"/>
  <c r="D4" i="4"/>
  <c r="C4" i="4"/>
  <c r="D3" i="4"/>
  <c r="K35" i="1"/>
  <c r="J35" i="1"/>
  <c r="K47" i="1"/>
  <c r="J47" i="1"/>
  <c r="J63" i="1"/>
  <c r="K20" i="1"/>
  <c r="J20" i="1"/>
  <c r="C3" i="4" s="1"/>
  <c r="K67" i="1"/>
  <c r="K68" i="1"/>
  <c r="J69" i="1"/>
  <c r="K70" i="1"/>
  <c r="K71" i="1"/>
  <c r="K72" i="1"/>
  <c r="K73" i="1"/>
  <c r="K74" i="1"/>
  <c r="J75" i="1"/>
  <c r="K76" i="1"/>
  <c r="K77" i="1"/>
  <c r="K78" i="1"/>
  <c r="K79" i="1"/>
  <c r="L79" i="1" s="1"/>
  <c r="C32" i="4" s="1"/>
  <c r="K80" i="1"/>
  <c r="K81" i="1"/>
  <c r="K66" i="1"/>
  <c r="K65" i="1"/>
  <c r="J64" i="1"/>
  <c r="K58" i="1"/>
  <c r="K59" i="1"/>
  <c r="K60" i="1"/>
  <c r="K61" i="1"/>
  <c r="J57" i="1"/>
  <c r="J56" i="1"/>
  <c r="J55" i="1"/>
  <c r="J54" i="1"/>
  <c r="J53" i="1"/>
  <c r="J52" i="1"/>
  <c r="J51" i="1"/>
  <c r="J50" i="1"/>
  <c r="J49" i="1"/>
  <c r="J48" i="1"/>
  <c r="J45" i="1"/>
  <c r="J44" i="1"/>
  <c r="J43" i="1"/>
  <c r="K42" i="1"/>
  <c r="J41" i="1"/>
  <c r="J40" i="1"/>
  <c r="J39" i="1"/>
  <c r="K38" i="1"/>
  <c r="J37" i="1"/>
  <c r="J36" i="1"/>
  <c r="J22" i="1"/>
  <c r="K23" i="1"/>
  <c r="K24" i="1"/>
  <c r="J25" i="1"/>
  <c r="J26" i="1"/>
  <c r="J27" i="1"/>
  <c r="J28" i="1"/>
  <c r="J29" i="1"/>
  <c r="J30" i="1"/>
  <c r="J31" i="1"/>
  <c r="J32" i="1"/>
  <c r="J33" i="1"/>
  <c r="J21" i="1"/>
  <c r="E4" i="4"/>
  <c r="K63" i="1" l="1"/>
  <c r="D6" i="4" s="1"/>
  <c r="E6" i="4" s="1"/>
  <c r="E3" i="4"/>
  <c r="E20" i="1"/>
  <c r="H75" i="1" l="1"/>
  <c r="F63" i="1"/>
  <c r="E63" i="1"/>
  <c r="F47" i="1"/>
  <c r="H47" i="1"/>
  <c r="E47" i="1"/>
  <c r="F35" i="1"/>
  <c r="G35" i="1"/>
  <c r="H35" i="1"/>
  <c r="E35" i="1"/>
  <c r="I35" i="1" s="1"/>
  <c r="F20" i="1"/>
  <c r="F19" i="1" s="1"/>
  <c r="G20" i="1"/>
  <c r="H20" i="1"/>
  <c r="G64" i="1"/>
  <c r="G63" i="1" s="1"/>
  <c r="G52" i="1"/>
  <c r="G51" i="1"/>
  <c r="G50" i="1"/>
  <c r="G49" i="1"/>
  <c r="G47" i="1" s="1"/>
  <c r="I47" i="1" s="1"/>
  <c r="G48" i="1"/>
  <c r="E21" i="1"/>
  <c r="E22" i="1"/>
  <c r="H63" i="1" l="1"/>
  <c r="H19" i="1" s="1"/>
  <c r="I63" i="1"/>
  <c r="G19" i="1"/>
  <c r="D20" i="1"/>
  <c r="D19" i="1" s="1"/>
  <c r="I20" i="1" l="1"/>
  <c r="E19" i="1"/>
  <c r="I19" i="1" l="1"/>
  <c r="C10" i="2" s="1"/>
  <c r="C7" i="2" l="1"/>
  <c r="C8" i="2" s="1"/>
  <c r="C11" i="2"/>
  <c r="C13" i="2"/>
  <c r="C1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Nilakantasrinivasan Janakiraman</author>
  </authors>
  <commentList>
    <comment ref="E21" authorId="0" shapeId="0" xr:uid="{26148B79-DEB2-4313-A40F-62DF08915140}">
      <text>
        <r>
          <rPr>
            <b/>
            <sz val="9"/>
            <color indexed="81"/>
            <rFont val="Tahoma"/>
            <family val="2"/>
          </rPr>
          <t>Nilakantasrinivasan Janakiraman: $200 * 50 Claims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2" authorId="0" shapeId="0" xr:uid="{41D6E6E8-5D72-467F-B901-1A002F895B34}">
      <text>
        <r>
          <rPr>
            <b/>
            <sz val="9"/>
            <color indexed="81"/>
            <rFont val="Tahoma"/>
            <family val="2"/>
          </rPr>
          <t>Nilakantasrinivasan Janakiraman:</t>
        </r>
        <r>
          <rPr>
            <sz val="9"/>
            <color indexed="81"/>
            <rFont val="Tahoma"/>
            <family val="2"/>
          </rPr>
          <t xml:space="preserve">
$15 per hr * 100</t>
        </r>
      </text>
    </comment>
  </commentList>
</comments>
</file>

<file path=xl/sharedStrings.xml><?xml version="1.0" encoding="utf-8"?>
<sst xmlns="http://schemas.openxmlformats.org/spreadsheetml/2006/main" count="233" uniqueCount="129">
  <si>
    <t>External Failure Cost</t>
  </si>
  <si>
    <t>Internal Failure Cost</t>
  </si>
  <si>
    <t>Appraisal Cost</t>
  </si>
  <si>
    <t>Prevention Cost</t>
  </si>
  <si>
    <t>Customer Complaint</t>
  </si>
  <si>
    <t>Warranty Replacement</t>
  </si>
  <si>
    <t>Failure Analysis</t>
  </si>
  <si>
    <t>Labor Cost</t>
  </si>
  <si>
    <t>Transport Cost</t>
  </si>
  <si>
    <t>Travel Cost</t>
  </si>
  <si>
    <t>Consumables Cost</t>
  </si>
  <si>
    <t>Scrap Cost</t>
  </si>
  <si>
    <t>Rework Cost</t>
  </si>
  <si>
    <t>Finished Goods Inventory Holding Cost</t>
  </si>
  <si>
    <t>Spare Inventory Holding Costs</t>
  </si>
  <si>
    <t>Customer Allowance</t>
  </si>
  <si>
    <t>Legal Fees</t>
  </si>
  <si>
    <t>Scrap Holding Cost</t>
  </si>
  <si>
    <t>Opportunity Cost towards delayed delivery</t>
  </si>
  <si>
    <t>Contractual Penalty Cost towards delayed delivery</t>
  </si>
  <si>
    <t>Warranty Claim Cost</t>
  </si>
  <si>
    <t>Final Line Inspection</t>
  </si>
  <si>
    <t>SPC Cost</t>
  </si>
  <si>
    <t>Product and Process Training</t>
  </si>
  <si>
    <t>Automation/Poka Yoke Cost</t>
  </si>
  <si>
    <t>Product Direct Cost Increase due to design improvement</t>
  </si>
  <si>
    <t>QMS Audit</t>
  </si>
  <si>
    <t>Process Capability Studies</t>
  </si>
  <si>
    <t>Machine Capability Studies</t>
  </si>
  <si>
    <t>Other Material Cost borne by company</t>
  </si>
  <si>
    <t>In-process Inspection</t>
  </si>
  <si>
    <t>In-coming Inspection</t>
  </si>
  <si>
    <t>Recall Communication</t>
  </si>
  <si>
    <t>Non-Warranty Replacement</t>
  </si>
  <si>
    <t>Storage and Handling</t>
  </si>
  <si>
    <t>Accident Occurrence</t>
  </si>
  <si>
    <t>Accident Claims &amp; Processing</t>
  </si>
  <si>
    <t>Accident Analysis</t>
  </si>
  <si>
    <t>Client/Partner Reporting</t>
  </si>
  <si>
    <t>Final Inspection Report</t>
  </si>
  <si>
    <t xml:space="preserve">Goods Despatch </t>
  </si>
  <si>
    <t>Delay Analysis</t>
  </si>
  <si>
    <t>Defect Analysis</t>
  </si>
  <si>
    <t>Total Cost Incurred for 6 Months</t>
  </si>
  <si>
    <t>Product Name:</t>
  </si>
  <si>
    <t>System Name:</t>
  </si>
  <si>
    <t>Assembly Name:</t>
  </si>
  <si>
    <t>Product Lines:</t>
  </si>
  <si>
    <t>Production Locations :</t>
  </si>
  <si>
    <t>Product Volume for 6 Months</t>
  </si>
  <si>
    <t xml:space="preserve">Quaility Improvement Training </t>
  </si>
  <si>
    <t>Quality Improvement project management</t>
  </si>
  <si>
    <t>Advertisements &amp; Other Communication Costs (Service Bulletins)</t>
  </si>
  <si>
    <t>Policies Development Cost</t>
  </si>
  <si>
    <t>Supplier Gage Calibration</t>
  </si>
  <si>
    <t>Production Gage Calibration</t>
  </si>
  <si>
    <t>Non-production Gage Calibration</t>
  </si>
  <si>
    <t>Supplier Gage Alteration/Redesign</t>
  </si>
  <si>
    <t>Production Gage Alteration/Redesign</t>
  </si>
  <si>
    <t>Non-production Gage Alteration/Redesign</t>
  </si>
  <si>
    <t>Process Audits</t>
  </si>
  <si>
    <t>Product Audit / Testing</t>
  </si>
  <si>
    <t>Recall</t>
  </si>
  <si>
    <t>Warranty Claim</t>
  </si>
  <si>
    <t>Non-warranty replacement/Complaint/Repeat Complaint</t>
  </si>
  <si>
    <t>Transit &amp; Storage Defects</t>
  </si>
  <si>
    <t>Final Inspection Defect</t>
  </si>
  <si>
    <t>Delivery Issue</t>
  </si>
  <si>
    <t>Employee Safety</t>
  </si>
  <si>
    <t>Corrective Actions for Defects</t>
  </si>
  <si>
    <t>Direct</t>
  </si>
  <si>
    <t>Existing Processes</t>
  </si>
  <si>
    <t>New Action/Process Change</t>
  </si>
  <si>
    <t xml:space="preserve">Consumable Cost </t>
  </si>
  <si>
    <t>Final Inspection</t>
  </si>
  <si>
    <t>In-direct</t>
  </si>
  <si>
    <t>Tool &amp; Machinery Capital Cost of Funds - New or Improvement</t>
  </si>
  <si>
    <t>% of Part Cost</t>
  </si>
  <si>
    <t>Gross Margin Depletion</t>
  </si>
  <si>
    <t>Fuel Injection</t>
  </si>
  <si>
    <t>XLE</t>
  </si>
  <si>
    <t>Fuel Injection Assembly</t>
  </si>
  <si>
    <t>-</t>
  </si>
  <si>
    <t>Cost Headers (in $)</t>
  </si>
  <si>
    <t>For Fuel Injection Warranty Claims</t>
  </si>
  <si>
    <t>Cost of Poor Quality Template</t>
  </si>
  <si>
    <t>COPQ Scenarios</t>
  </si>
  <si>
    <t>Regulatory Fine &amp; Contractual Penality payable to customer</t>
  </si>
  <si>
    <t>Others</t>
  </si>
  <si>
    <t>Transport Cost (Priority Freight and Regular Freight) &amp; Non refundable Transport Cancellation Charges</t>
  </si>
  <si>
    <t>Managerial Cost &amp; Administrative Costs (Consultants/HR/Admin/Finance)</t>
  </si>
  <si>
    <t>Cost of Quality Per Part (in $)</t>
  </si>
  <si>
    <t xml:space="preserve"> = TCOQ/Part Cost</t>
  </si>
  <si>
    <t>All Rights Reserved. Copyright 2020 @ Canopus Business Management Group</t>
  </si>
  <si>
    <t>www.collaborat.com</t>
  </si>
  <si>
    <t>Select a Product, System, Assembly, Location or Line for COPQ Study</t>
  </si>
  <si>
    <t>Take a period of 6 months or 1 yr</t>
  </si>
  <si>
    <t>End the production volume for the period</t>
  </si>
  <si>
    <t>Select the COPQ scenario you wish to analyze</t>
  </si>
  <si>
    <t>Enter the costs associated with each step</t>
  </si>
  <si>
    <t>Check the summary in last tab</t>
  </si>
  <si>
    <t>For more detailed instructions of how to fill this contact copq@collaborat.com</t>
  </si>
  <si>
    <t>Failure Analysis Cost (Root Cause Analysis)</t>
  </si>
  <si>
    <t>Failure Analysis Costs (Root Cause Analysis)</t>
  </si>
  <si>
    <t>External Failure</t>
  </si>
  <si>
    <t>Internal Failure</t>
  </si>
  <si>
    <t xml:space="preserve">Appraisal </t>
  </si>
  <si>
    <t>Prevention</t>
  </si>
  <si>
    <t>Indirect</t>
  </si>
  <si>
    <t>Transport</t>
  </si>
  <si>
    <t>Material</t>
  </si>
  <si>
    <t>Appraisal</t>
  </si>
  <si>
    <t>Quality Inspection &amp; Testing</t>
  </si>
  <si>
    <t>Measurement Control &amp; Assurance</t>
  </si>
  <si>
    <t>Transport &amp; Travel</t>
  </si>
  <si>
    <t xml:space="preserve">Effort </t>
  </si>
  <si>
    <t>Effort includes cost incurred due to Labor, Technical &amp; Managerial man hours</t>
  </si>
  <si>
    <t>Measurement Control &amp; Assurance includes Gage Calibration, Re-design, Measurement system upkeep</t>
  </si>
  <si>
    <t>Training &amp; Development</t>
  </si>
  <si>
    <t>Quality Systems &amp; Planning</t>
  </si>
  <si>
    <t>Effort</t>
  </si>
  <si>
    <t>Category</t>
  </si>
  <si>
    <t>InDirect</t>
  </si>
  <si>
    <t>COPQ Cost Type</t>
  </si>
  <si>
    <t>Cost in $</t>
  </si>
  <si>
    <t>Total</t>
  </si>
  <si>
    <t>Penalities, Allowances &amp; Opportunity Cost</t>
  </si>
  <si>
    <t>Material &amp; Machinery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</si>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</sst>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0"/>
      <name val="Calibri"/>
      <family val="2"/>
      <scheme val="minor"/>
    </font>
    <font>
      <sz val="11"/>
      <color theme="0"/>
      <name val="Symbol"/>
      <family val="1"/>
      <charset val="2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7" fillId="0" borderId="0" xfId="0" applyFont="1"/>
    <xf numFmtId="0" fontId="5" fillId="4" borderId="0" xfId="0" applyFont="1" applyFill="1"/>
    <xf numFmtId="0" fontId="10" fillId="4" borderId="0" xfId="0" applyFont="1" applyFill="1"/>
    <xf numFmtId="0" fontId="11" fillId="4" borderId="0" xfId="0" applyFont="1" applyFill="1"/>
    <xf numFmtId="0" fontId="4" fillId="4" borderId="0" xfId="0" applyFont="1" applyFill="1"/>
    <xf numFmtId="0" fontId="0" fillId="3" borderId="1" xfId="0" applyFill="1" applyBorder="1"/>
    <xf numFmtId="0" fontId="1" fillId="3" borderId="1" xfId="0" applyFont="1" applyFill="1" applyBorder="1"/>
    <xf numFmtId="0" fontId="0" fillId="0" borderId="1" xfId="0" applyBorder="1"/>
    <xf numFmtId="9" fontId="0" fillId="0" borderId="1" xfId="1" applyFont="1" applyBorder="1"/>
    <xf numFmtId="0" fontId="2" fillId="6" borderId="0" xfId="0" applyFont="1" applyFill="1" applyAlignment="1">
      <alignment horizontal="center" vertical="center" readingOrder="1"/>
    </xf>
    <xf numFmtId="0" fontId="0" fillId="6" borderId="0" xfId="0" applyFill="1" applyAlignment="1">
      <alignment horizontal="center" vertical="center"/>
    </xf>
    <xf numFmtId="0" fontId="2" fillId="7" borderId="0" xfId="0" applyFont="1" applyFill="1" applyAlignment="1">
      <alignment horizontal="center" vertical="center" readingOrder="1"/>
    </xf>
    <xf numFmtId="0" fontId="0" fillId="7" borderId="0" xfId="0" applyFill="1" applyAlignment="1">
      <alignment horizontal="center" vertical="center"/>
    </xf>
    <xf numFmtId="0" fontId="2" fillId="3" borderId="0" xfId="0" applyFont="1" applyFill="1" applyAlignment="1">
      <alignment horizontal="center" vertical="center" readingOrder="1"/>
    </xf>
    <xf numFmtId="0" fontId="0" fillId="3" borderId="0" xfId="0" applyFill="1" applyAlignment="1">
      <alignment horizontal="center" vertical="center"/>
    </xf>
    <xf numFmtId="0" fontId="12" fillId="10" borderId="0" xfId="0" applyFont="1" applyFill="1" applyAlignment="1">
      <alignment horizontal="center" vertical="center" readingOrder="1"/>
    </xf>
    <xf numFmtId="0" fontId="5" fillId="10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readingOrder="1"/>
    </xf>
    <xf numFmtId="0" fontId="5" fillId="4" borderId="0" xfId="0" applyFont="1" applyFill="1" applyAlignment="1">
      <alignment horizontal="center" vertical="center"/>
    </xf>
    <xf numFmtId="0" fontId="12" fillId="9" borderId="0" xfId="0" applyFont="1" applyFill="1" applyAlignment="1">
      <alignment horizontal="center" vertical="center" readingOrder="1"/>
    </xf>
    <xf numFmtId="0" fontId="5" fillId="9" borderId="0" xfId="0" applyFont="1" applyFill="1" applyAlignment="1">
      <alignment horizontal="center" vertical="center"/>
    </xf>
    <xf numFmtId="0" fontId="12" fillId="8" borderId="0" xfId="0" applyFont="1" applyFill="1" applyAlignment="1">
      <alignment horizontal="center" vertical="center" readingOrder="1"/>
    </xf>
    <xf numFmtId="0" fontId="5" fillId="8" borderId="0" xfId="0" applyFont="1" applyFill="1" applyAlignment="1">
      <alignment horizontal="center" vertical="center"/>
    </xf>
    <xf numFmtId="0" fontId="0" fillId="5" borderId="0" xfId="0" applyFill="1" applyAlignment="1" applyProtection="1">
      <alignment horizontal="left"/>
      <protection locked="0"/>
    </xf>
    <xf numFmtId="0" fontId="0" fillId="5" borderId="0" xfId="0" quotePrefix="1" applyFill="1" applyAlignment="1" applyProtection="1">
      <alignment horizontal="left"/>
      <protection locked="0"/>
    </xf>
    <xf numFmtId="0" fontId="0" fillId="0" borderId="1" xfId="0" applyBorder="1" applyAlignment="1">
      <alignment wrapText="1"/>
    </xf>
    <xf numFmtId="0" fontId="0" fillId="0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12" borderId="1" xfId="0" applyFill="1" applyBorder="1" applyProtection="1">
      <protection locked="0"/>
    </xf>
    <xf numFmtId="10" fontId="0" fillId="0" borderId="1" xfId="1" applyNumberFormat="1" applyFont="1" applyBorder="1" applyProtection="1">
      <protection locked="0"/>
    </xf>
    <xf numFmtId="0" fontId="13" fillId="0" borderId="0" xfId="2"/>
    <xf numFmtId="0" fontId="0" fillId="3" borderId="2" xfId="0" applyFill="1" applyBorder="1"/>
    <xf numFmtId="0" fontId="0" fillId="6" borderId="0" xfId="0" applyFill="1"/>
    <xf numFmtId="0" fontId="0" fillId="0" borderId="3" xfId="0" applyBorder="1"/>
    <xf numFmtId="0" fontId="1" fillId="13" borderId="4" xfId="0" applyFont="1" applyFill="1" applyBorder="1"/>
    <xf numFmtId="0" fontId="1" fillId="13" borderId="5" xfId="0" applyFont="1" applyFill="1" applyBorder="1"/>
    <xf numFmtId="0" fontId="1" fillId="13" borderId="6" xfId="0" applyFont="1" applyFill="1" applyBorder="1"/>
    <xf numFmtId="0" fontId="1" fillId="13" borderId="7" xfId="0" applyFont="1" applyFill="1" applyBorder="1"/>
    <xf numFmtId="0" fontId="0" fillId="14" borderId="0" xfId="0" applyFill="1"/>
    <xf numFmtId="0" fontId="0" fillId="14" borderId="1" xfId="0" applyFill="1" applyBorder="1" applyAlignment="1">
      <alignment horizontal="left" indent="1"/>
    </xf>
    <xf numFmtId="0" fontId="0" fillId="14" borderId="1" xfId="0" applyFill="1" applyBorder="1"/>
    <xf numFmtId="0" fontId="6" fillId="0" borderId="0" xfId="0" applyFont="1" applyAlignment="1">
      <alignment horizontal="center" vertical="center"/>
    </xf>
    <xf numFmtId="0" fontId="6" fillId="11" borderId="0" xfId="0" applyFont="1" applyFill="1" applyAlignment="1">
      <alignment horizontal="center" vertical="center" textRotation="90"/>
    </xf>
    <xf numFmtId="0" fontId="0" fillId="13" borderId="1" xfId="0" applyFill="1" applyBorder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Cost</a:t>
            </a:r>
            <a:r>
              <a:rPr lang="en-IN" baseline="0"/>
              <a:t> of Quality</a:t>
            </a:r>
            <a:r>
              <a:rPr lang="en-IN"/>
              <a:t> for Part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ECC-4C43-B303-C9AA7ED166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ECC-4C43-B303-C9AA7ED166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ECC-4C43-B303-C9AA7ED166E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BECC-4C43-B303-C9AA7ED166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Summary!$B$10:$B$13</c:f>
              <c:strCache>
                <c:ptCount val="4"/>
                <c:pt idx="0">
                  <c:v>External Failure Cost</c:v>
                </c:pt>
                <c:pt idx="1">
                  <c:v>Internal Failure Cost</c:v>
                </c:pt>
                <c:pt idx="2">
                  <c:v>Appraisal Cost</c:v>
                </c:pt>
                <c:pt idx="3">
                  <c:v>Prevention Cost</c:v>
                </c:pt>
              </c:strCache>
            </c:strRef>
          </c:cat>
          <c:val>
            <c:numRef>
              <c:f>Summary!$C$10:$C$13</c:f>
              <c:numCache>
                <c:formatCode>0%</c:formatCode>
                <c:ptCount val="4"/>
                <c:pt idx="0">
                  <c:v>0.22885572139303484</c:v>
                </c:pt>
                <c:pt idx="1">
                  <c:v>6.8822553897180769E-2</c:v>
                </c:pt>
                <c:pt idx="2">
                  <c:v>5.140961857379768E-2</c:v>
                </c:pt>
                <c:pt idx="3">
                  <c:v>0.65091210613598671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3B-4999-916B-9682C26F07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COPQ Break Up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'Breakup-Report'!$C$2</c:f>
              <c:strCache>
                <c:ptCount val="1"/>
                <c:pt idx="0">
                  <c:v>Direct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'Breakup-Report'!$B$3:$B$6</c:f>
              <c:strCache>
                <c:ptCount val="4"/>
                <c:pt idx="0">
                  <c:v>External Failure</c:v>
                </c:pt>
                <c:pt idx="1">
                  <c:v>Internal Failure</c:v>
                </c:pt>
                <c:pt idx="2">
                  <c:v>Appraisal </c:v>
                </c:pt>
                <c:pt idx="3">
                  <c:v>Prevention</c:v>
                </c:pt>
              </c:strCache>
            </c:strRef>
          </c:cat>
          <c:val>
            <c:numRef>
              <c:f>'Breakup-Report'!$C$3:$C$6</c:f>
              <c:numCache>
                <c:formatCode>General</c:formatCode>
                <c:ptCount val="4"/>
                <c:pt idx="0">
                  <c:v>20900</c:v>
                </c:pt>
                <c:pt idx="1">
                  <c:v>4300</c:v>
                </c:pt>
                <c:pt idx="2">
                  <c:v>2900</c:v>
                </c:pt>
                <c:pt idx="3">
                  <c:v>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8-4BD6-B3F9-500CA53918C9}"/>
            </c:ext>
          </c:extLst>
        </c:ser>
        <c:ser>
          <c:idx val="1"/>
          <c:order val="1"/>
          <c:tx>
            <c:strRef>
              <c:f>'Breakup-Report'!$D$2</c:f>
              <c:strCache>
                <c:ptCount val="1"/>
                <c:pt idx="0">
                  <c:v>Indirect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'Breakup-Report'!$B$3:$B$6</c:f>
              <c:strCache>
                <c:ptCount val="4"/>
                <c:pt idx="0">
                  <c:v>External Failure</c:v>
                </c:pt>
                <c:pt idx="1">
                  <c:v>Internal Failure</c:v>
                </c:pt>
                <c:pt idx="2">
                  <c:v>Appraisal </c:v>
                </c:pt>
                <c:pt idx="3">
                  <c:v>Prevention</c:v>
                </c:pt>
              </c:strCache>
            </c:strRef>
          </c:cat>
          <c:val>
            <c:numRef>
              <c:f>'Breakup-Report'!$D$3:$D$6</c:f>
              <c:numCache>
                <c:formatCode>General</c:formatCode>
                <c:ptCount val="4"/>
                <c:pt idx="0">
                  <c:v>6700</c:v>
                </c:pt>
                <c:pt idx="1">
                  <c:v>4000</c:v>
                </c:pt>
                <c:pt idx="2">
                  <c:v>3300</c:v>
                </c:pt>
                <c:pt idx="3">
                  <c:v>73300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D8-4BD6-B3F9-500CA53918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0307936"/>
        <c:axId val="490304328"/>
      </c:barChart>
      <c:catAx>
        <c:axId val="49030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304328"/>
        <c:crosses val="autoZero"/>
        <c:auto val="1"/>
        <c:lblAlgn val="ctr"/>
        <c:lblOffset val="100"/>
        <c:noMultiLvlLbl val="0"/>
      </c:catAx>
      <c:valAx>
        <c:axId val="490304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307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'Breakup-Report'!$C$2</c:f>
              <c:strCache>
                <c:ptCount val="1"/>
                <c:pt idx="0">
                  <c:v>Direct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2A2-43C5-A16E-0FC3218C7CC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2A2-43C5-A16E-0FC3218C7CC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2A2-43C5-A16E-0FC3218C7CC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2A2-43C5-A16E-0FC3218C7CC8}"/>
              </c:ext>
            </c:extLst>
          </c:dPt>
          <c:cat>
            <c:strRef>
              <c:f>'Breakup-Report'!$B$3:$B$6</c:f>
              <c:strCache>
                <c:ptCount val="4"/>
                <c:pt idx="0">
                  <c:v>External Failure</c:v>
                </c:pt>
                <c:pt idx="1">
                  <c:v>Internal Failure</c:v>
                </c:pt>
                <c:pt idx="2">
                  <c:v>Appraisal </c:v>
                </c:pt>
                <c:pt idx="3">
                  <c:v>Prevention</c:v>
                </c:pt>
              </c:strCache>
            </c:strRef>
          </c:cat>
          <c:val>
            <c:numRef>
              <c:f>'Breakup-Report'!$C$3:$C$6</c:f>
              <c:numCache>
                <c:formatCode>General</c:formatCode>
                <c:ptCount val="4"/>
                <c:pt idx="0">
                  <c:v>20900</c:v>
                </c:pt>
                <c:pt idx="1">
                  <c:v>4300</c:v>
                </c:pt>
                <c:pt idx="2">
                  <c:v>2900</c:v>
                </c:pt>
                <c:pt idx="3">
                  <c:v>5200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F-47B3-A45D-92E046E8E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1"/>
          <c:order val="1"/>
          <c:tx>
            <c:strRef>
              <c:f>'Breakup-Report'!$D$2</c:f>
              <c:strCache>
                <c:ptCount val="1"/>
                <c:pt idx="0">
                  <c:v>Indirect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E7D-4E9C-973E-8D9ECA8E50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E7D-4E9C-973E-8D9ECA8E50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E7D-4E9C-973E-8D9ECA8E50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E7D-4E9C-973E-8D9ECA8E5006}"/>
              </c:ext>
            </c:extLst>
          </c:dPt>
          <c:cat>
            <c:strRef>
              <c:f>'Breakup-Report'!$B$3:$B$6</c:f>
              <c:strCache>
                <c:ptCount val="4"/>
                <c:pt idx="0">
                  <c:v>External Failure</c:v>
                </c:pt>
                <c:pt idx="1">
                  <c:v>Internal Failure</c:v>
                </c:pt>
                <c:pt idx="2">
                  <c:v>Appraisal </c:v>
                </c:pt>
                <c:pt idx="3">
                  <c:v>Prevention</c:v>
                </c:pt>
              </c:strCache>
            </c:strRef>
          </c:cat>
          <c:val>
            <c:numRef>
              <c:f>'Breakup-Report'!$D$3:$D$6</c:f>
              <c:numCache>
                <c:formatCode>General</c:formatCode>
                <c:ptCount val="4"/>
                <c:pt idx="0">
                  <c:v>6700</c:v>
                </c:pt>
                <c:pt idx="1">
                  <c:v>4000</c:v>
                </c:pt>
                <c:pt idx="2">
                  <c:v>3300</c:v>
                </c:pt>
                <c:pt idx="3">
                  <c:v>73300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BA-4A62-AC0A-D5F84EDD3B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extLst>
          <c:ext xmlns:c15="http://schemas.microsoft.com/office/drawing/2012/chart" uri="{02D57815-91ED-43cb-92C2-25804820EDAC}">
            <c15:filteredPi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'Breakup-Report'!$C$2</c15:sqref>
                        </c15:formulaRef>
                      </c:ext>
                    </c:extLst>
                    <c:strCache>
                      <c:ptCount val="1"/>
                      <c:pt idx="0">
                        <c:v>Direct</c:v>
                      </c:pt>
                    </c:strCache>
                  </c:strRef>
                </c:tx>
                <c:dPt>
                  <c:idx val="0"/>
                  <c:bubble3D val="0"/>
                  <c:spPr>
                    <a:solidFill>
                      <a:schemeClr val="accent1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9-8E7D-4E9C-973E-8D9ECA8E5006}"/>
                    </c:ext>
                  </c:extLst>
                </c:dPt>
                <c:dPt>
                  <c:idx val="1"/>
                  <c:bubble3D val="0"/>
                  <c:spPr>
                    <a:solidFill>
                      <a:schemeClr val="accent2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B-8E7D-4E9C-973E-8D9ECA8E5006}"/>
                    </c:ext>
                  </c:extLst>
                </c:dPt>
                <c:dPt>
                  <c:idx val="2"/>
                  <c:bubble3D val="0"/>
                  <c:spPr>
                    <a:solidFill>
                      <a:schemeClr val="accent3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D-8E7D-4E9C-973E-8D9ECA8E5006}"/>
                    </c:ext>
                  </c:extLst>
                </c:dPt>
                <c:dPt>
                  <c:idx val="3"/>
                  <c:bubble3D val="0"/>
                  <c:spPr>
                    <a:solidFill>
                      <a:schemeClr val="accent4"/>
                    </a:solidFill>
                    <a:ln w="19050">
                      <a:solidFill>
                        <a:schemeClr val="lt1"/>
                      </a:solidFill>
                    </a:ln>
                    <a:effectLst/>
                  </c:spPr>
                  <c:extLst>
                    <c:ext xmlns:c16="http://schemas.microsoft.com/office/drawing/2014/chart" uri="{C3380CC4-5D6E-409C-BE32-E72D297353CC}">
                      <c16:uniqueId val="{0000000F-8E7D-4E9C-973E-8D9ECA8E5006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'Breakup-Report'!$B$3:$B$6</c15:sqref>
                        </c15:formulaRef>
                      </c:ext>
                    </c:extLst>
                    <c:strCache>
                      <c:ptCount val="4"/>
                      <c:pt idx="0">
                        <c:v>External Failure</c:v>
                      </c:pt>
                      <c:pt idx="1">
                        <c:v>Internal Failure</c:v>
                      </c:pt>
                      <c:pt idx="2">
                        <c:v>Appraisal </c:v>
                      </c:pt>
                      <c:pt idx="3">
                        <c:v>Prevention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'Breakup-Report'!$C$3:$C$6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20900</c:v>
                      </c:pt>
                      <c:pt idx="1">
                        <c:v>4300</c:v>
                      </c:pt>
                      <c:pt idx="2">
                        <c:v>2900</c:v>
                      </c:pt>
                      <c:pt idx="3">
                        <c:v>5200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BBA-4A62-AC0A-D5F84EDD3B86}"/>
                  </c:ext>
                </c:extLst>
              </c15:ser>
            </c15:filteredPieSeries>
          </c:ext>
        </c:extLst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1086818031241242E-2"/>
          <c:y val="0.88239801800475859"/>
          <c:w val="0.89811039147971095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'Breakup-Report'!$B$11</c:f>
              <c:strCache>
                <c:ptCount val="1"/>
                <c:pt idx="0">
                  <c:v>External Failure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28-40DB-8C83-BE8D0D154A5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28-40DB-8C83-BE8D0D154A5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28-40DB-8C83-BE8D0D154A5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28-40DB-8C83-BE8D0D154A54}"/>
              </c:ext>
            </c:extLst>
          </c:dPt>
          <c:cat>
            <c:strRef>
              <c:f>'Breakup-Report'!$B$12:$B$15</c:f>
              <c:strCache>
                <c:ptCount val="4"/>
                <c:pt idx="0">
                  <c:v>Material</c:v>
                </c:pt>
                <c:pt idx="1">
                  <c:v>Effort </c:v>
                </c:pt>
                <c:pt idx="2">
                  <c:v>Transport &amp; Travel</c:v>
                </c:pt>
                <c:pt idx="3">
                  <c:v>Penalities, Allowances &amp; Opportunity Cost</c:v>
                </c:pt>
              </c:strCache>
            </c:strRef>
          </c:cat>
          <c:val>
            <c:numRef>
              <c:f>'Breakup-Report'!$C$12:$C$15</c:f>
              <c:numCache>
                <c:formatCode>General</c:formatCode>
                <c:ptCount val="4"/>
                <c:pt idx="0">
                  <c:v>10900</c:v>
                </c:pt>
                <c:pt idx="1">
                  <c:v>10000</c:v>
                </c:pt>
                <c:pt idx="2">
                  <c:v>6700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5E-4BA7-8C8D-E4BB6529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'Breakup-Report'!$B$17</c:f>
              <c:strCache>
                <c:ptCount val="1"/>
                <c:pt idx="0">
                  <c:v>Internal Failure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9FC-4BF0-9535-57443144F01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9FC-4BF0-9535-57443144F01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9FC-4BF0-9535-57443144F01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9FC-4BF0-9535-57443144F016}"/>
              </c:ext>
            </c:extLst>
          </c:dPt>
          <c:cat>
            <c:strRef>
              <c:f>'Breakup-Report'!$B$18:$B$21</c:f>
              <c:strCache>
                <c:ptCount val="4"/>
                <c:pt idx="0">
                  <c:v>Material</c:v>
                </c:pt>
                <c:pt idx="1">
                  <c:v>Effort</c:v>
                </c:pt>
                <c:pt idx="2">
                  <c:v>Transport</c:v>
                </c:pt>
                <c:pt idx="3">
                  <c:v>Penalities, Allowances &amp; Opportunity Cost</c:v>
                </c:pt>
              </c:strCache>
            </c:strRef>
          </c:cat>
          <c:val>
            <c:numRef>
              <c:f>'Breakup-Report'!$C$18:$C$21</c:f>
              <c:numCache>
                <c:formatCode>General</c:formatCode>
                <c:ptCount val="4"/>
                <c:pt idx="0">
                  <c:v>4000</c:v>
                </c:pt>
                <c:pt idx="1">
                  <c:v>4300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FC-4BF0-9535-57443144F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'Breakup-Report'!$B$23</c:f>
              <c:strCache>
                <c:ptCount val="1"/>
                <c:pt idx="0">
                  <c:v>Appraisal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4E2-45C9-8297-BD89568DFBD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E2-45C9-8297-BD89568DFBD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4E2-45C9-8297-BD89568DFBD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4E2-45C9-8297-BD89568DFBD0}"/>
              </c:ext>
            </c:extLst>
          </c:dPt>
          <c:cat>
            <c:strRef>
              <c:f>'Breakup-Report'!$B$24:$B$27</c:f>
              <c:strCache>
                <c:ptCount val="4"/>
                <c:pt idx="0">
                  <c:v>Quality Inspection &amp; Testing</c:v>
                </c:pt>
                <c:pt idx="1">
                  <c:v>Measurement Control &amp; Assurance</c:v>
                </c:pt>
                <c:pt idx="2">
                  <c:v>Effort</c:v>
                </c:pt>
                <c:pt idx="3">
                  <c:v>Transport &amp; Travel</c:v>
                </c:pt>
              </c:strCache>
            </c:strRef>
          </c:cat>
          <c:val>
            <c:numRef>
              <c:f>'Breakup-Report'!$C$24:$C$27</c:f>
              <c:numCache>
                <c:formatCode>General</c:formatCode>
                <c:ptCount val="4"/>
                <c:pt idx="0">
                  <c:v>650</c:v>
                </c:pt>
                <c:pt idx="1">
                  <c:v>2250</c:v>
                </c:pt>
                <c:pt idx="2">
                  <c:v>1300</c:v>
                </c:pt>
                <c:pt idx="3">
                  <c:v>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E2-45C9-8297-BD89568D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'Breakup-Report'!$B$29</c:f>
              <c:strCache>
                <c:ptCount val="1"/>
                <c:pt idx="0">
                  <c:v>Prevention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32-4150-A9E0-EBBFFAC34B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32-4150-A9E0-EBBFFAC34B1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C32-4150-A9E0-EBBFFAC34B1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C32-4150-A9E0-EBBFFAC34B1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8AB-4A6D-A109-B6407B9F1858}"/>
              </c:ext>
            </c:extLst>
          </c:dPt>
          <c:cat>
            <c:strRef>
              <c:f>'Breakup-Report'!$B$30:$B$34</c:f>
              <c:strCache>
                <c:ptCount val="5"/>
                <c:pt idx="0">
                  <c:v>Quality Systems &amp; Planning</c:v>
                </c:pt>
                <c:pt idx="1">
                  <c:v>Training &amp; Development</c:v>
                </c:pt>
                <c:pt idx="2">
                  <c:v>Effort</c:v>
                </c:pt>
                <c:pt idx="3">
                  <c:v>Transport &amp; Travel</c:v>
                </c:pt>
                <c:pt idx="4">
                  <c:v>Material &amp; Machinery</c:v>
                </c:pt>
              </c:strCache>
            </c:strRef>
          </c:cat>
          <c:val>
            <c:numRef>
              <c:f>'Breakup-Report'!$C$30:$C$34</c:f>
              <c:numCache>
                <c:formatCode>General</c:formatCode>
                <c:ptCount val="5"/>
                <c:pt idx="0">
                  <c:v>39300</c:v>
                </c:pt>
                <c:pt idx="1">
                  <c:v>7000</c:v>
                </c:pt>
                <c:pt idx="2">
                  <c:v>19000</c:v>
                </c:pt>
                <c:pt idx="3">
                  <c:v>7000</c:v>
                </c:pt>
                <c:pt idx="4">
                  <c:v>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32-4150-A9E0-EBBFFAC34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1</xdr:row>
      <xdr:rowOff>314960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56EB86-BAB0-4DFC-91BF-3B7D33E095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125" t="17816" r="14293" b="31537"/>
        <a:stretch/>
      </xdr:blipFill>
      <xdr:spPr>
        <a:xfrm>
          <a:off x="0" y="0"/>
          <a:ext cx="952500" cy="505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19050</xdr:rowOff>
    </xdr:from>
    <xdr:to>
      <xdr:col>1</xdr:col>
      <xdr:colOff>352425</xdr:colOff>
      <xdr:row>0</xdr:row>
      <xdr:rowOff>524510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32949B-A16D-463A-A2DB-EE73937323E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125" t="17816" r="14293" b="31537"/>
        <a:stretch/>
      </xdr:blipFill>
      <xdr:spPr>
        <a:xfrm>
          <a:off x="9525" y="19050"/>
          <a:ext cx="952500" cy="5054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161924</xdr:colOff>
      <xdr:row>0</xdr:row>
      <xdr:rowOff>66674</xdr:rowOff>
    </xdr:from>
    <xdr:to>
      <xdr:col>16</xdr:col>
      <xdr:colOff>400050</xdr:colOff>
      <xdr:row>22</xdr:row>
      <xdr:rowOff>161926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3B5414-1884-49C0-935D-11743C5155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2</xdr:row>
      <xdr:rowOff>124460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CDEAEE2-4C76-46AE-B558-A5753ED7A2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4125" t="17816" r="14293" b="31537"/>
        <a:stretch/>
      </xdr:blipFill>
      <xdr:spPr>
        <a:xfrm>
          <a:off x="0" y="0"/>
          <a:ext cx="952500" cy="5054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0</xdr:row>
      <xdr:rowOff>0</xdr:rowOff>
    </xdr:from>
    <xdr:to>
      <xdr:col>18</xdr:col>
      <xdr:colOff>38100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4044674-6302-4FD6-ABAA-F14A22ECE7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95249</xdr:colOff>
      <xdr:row>0</xdr:row>
      <xdr:rowOff>0</xdr:rowOff>
    </xdr:from>
    <xdr:to>
      <xdr:col>24</xdr:col>
      <xdr:colOff>295274</xdr:colOff>
      <xdr:row>14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A8C646CF-BFEA-4523-9B28-3B8EEFF423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24</xdr:col>
      <xdr:colOff>380999</xdr:colOff>
      <xdr:row>0</xdr:row>
      <xdr:rowOff>0</xdr:rowOff>
    </xdr:from>
    <xdr:to>
      <xdr:col>30</xdr:col>
      <xdr:colOff>600075</xdr:colOff>
      <xdr:row>14</xdr:row>
      <xdr:rowOff>57150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D3C2F68-E365-4485-BA3B-F380C451F2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180974</xdr:colOff>
      <xdr:row>14</xdr:row>
      <xdr:rowOff>133351</xdr:rowOff>
    </xdr:from>
    <xdr:to>
      <xdr:col>12</xdr:col>
      <xdr:colOff>85725</xdr:colOff>
      <xdr:row>25</xdr:row>
      <xdr:rowOff>76201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77D086-EECF-4D5A-BB94-CF57E7AD55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152400</xdr:colOff>
      <xdr:row>14</xdr:row>
      <xdr:rowOff>133350</xdr:rowOff>
    </xdr:from>
    <xdr:to>
      <xdr:col>18</xdr:col>
      <xdr:colOff>57151</xdr:colOff>
      <xdr:row>25</xdr:row>
      <xdr:rowOff>76200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1E057704-37E7-46F4-B457-E56BC51C7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171450</xdr:colOff>
      <xdr:row>25</xdr:row>
      <xdr:rowOff>142875</xdr:rowOff>
    </xdr:from>
    <xdr:to>
      <xdr:col>12</xdr:col>
      <xdr:colOff>76201</xdr:colOff>
      <xdr:row>36</xdr:row>
      <xdr:rowOff>85725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A3891025-9DBC-437D-8302-C15450DDEA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133350</xdr:colOff>
      <xdr:row>25</xdr:row>
      <xdr:rowOff>152400</xdr:rowOff>
    </xdr:from>
    <xdr:to>
      <xdr:col>18</xdr:col>
      <xdr:colOff>38101</xdr:colOff>
      <xdr:row>36</xdr:row>
      <xdr:rowOff>95250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8212594F-9ABE-4DB8-BC16-7576603FD1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collaborat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hyperlink" Target="http://www.collaborat.com/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ollaborat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collaborat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8BE74-C265-4E43-A769-8DB7A2F89EF0}">
  <dimension ref="A2:B11"/>
  <sheetViews>
    <sheetView showGridLines="0" workbookViewId="0">
      <selection activeCell="A9" sqref="A9"/>
    </sheetView>
  </sheetViews>
  <sheetFormatPr defaultRowHeight="15" x14ac:dyDescent="0.25"/>
  <sheetData>
    <row r="2" spans="1:2" ht="55.5" customHeight="1" x14ac:dyDescent="0.25">
      <c r="A2">
        <v>1</v>
      </c>
      <c r="B2" t="s">
        <v>95</v>
      </c>
    </row>
    <row r="3" spans="1:2" x14ac:dyDescent="0.25">
      <c r="A3">
        <v>2</v>
      </c>
      <c r="B3" t="s">
        <v>96</v>
      </c>
    </row>
    <row r="4" spans="1:2" x14ac:dyDescent="0.25">
      <c r="A4">
        <v>3</v>
      </c>
      <c r="B4" t="s">
        <v>97</v>
      </c>
    </row>
    <row r="5" spans="1:2" x14ac:dyDescent="0.25">
      <c r="A5">
        <v>4</v>
      </c>
      <c r="B5" t="s">
        <v>98</v>
      </c>
    </row>
    <row r="6" spans="1:2" x14ac:dyDescent="0.25">
      <c r="A6">
        <v>5</v>
      </c>
      <c r="B6" t="s">
        <v>99</v>
      </c>
    </row>
    <row r="7" spans="1:2" x14ac:dyDescent="0.25">
      <c r="A7">
        <v>6</v>
      </c>
      <c r="B7" t="s">
        <v>100</v>
      </c>
    </row>
    <row r="8" spans="1:2" x14ac:dyDescent="0.25">
      <c r="A8">
        <v>7</v>
      </c>
      <c r="B8" t="s">
        <v>101</v>
      </c>
    </row>
    <row r="10" spans="1:2" x14ac:dyDescent="0.25">
      <c r="B10" t="s">
        <v>93</v>
      </c>
    </row>
    <row r="11" spans="1:2" x14ac:dyDescent="0.25">
      <c r="B11" s="34" t="s">
        <v>94</v>
      </c>
    </row>
  </sheetData>
  <sheetProtection algorithmName="SHA-512" hashValue="awnjnQ5BqCNW1VY3zfy08/XTGz2i4DIbW9AbVzeKcLxQg8geA1ljRCw8/YZbd1jL8Hp/3khtWIZGic06rZC5DQ==" saltValue="+mRX7LyE0mqFCNCFjIv0CQ==" spinCount="100000" sheet="1" objects="1" scenarios="1" selectLockedCells="1"/>
  <hyperlinks>
    <hyperlink ref="B11" r:id="rId1" xr:uid="{070C1032-1377-4266-AF5A-AE9C18D2FAB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81CA9-926A-40A5-9C70-D3F68D6477B0}">
  <dimension ref="A1:L85"/>
  <sheetViews>
    <sheetView showGridLines="0" topLeftCell="A65" workbookViewId="0">
      <pane xSplit="2" topLeftCell="E1" activePane="topRight" state="frozen"/>
      <selection activeCell="A11" sqref="A11"/>
      <selection pane="topRight" activeCell="G80" sqref="G80"/>
    </sheetView>
  </sheetViews>
  <sheetFormatPr defaultRowHeight="15" x14ac:dyDescent="0.25"/>
  <cols>
    <col min="2" max="2" width="59.42578125" customWidth="1"/>
    <col min="3" max="3" width="2.42578125" customWidth="1"/>
    <col min="4" max="4" width="25.85546875" customWidth="1"/>
    <col min="5" max="5" width="27.28515625" bestFit="1" customWidth="1"/>
    <col min="6" max="6" width="24.140625" customWidth="1"/>
    <col min="7" max="7" width="23" customWidth="1"/>
    <col min="8" max="8" width="26.5703125" customWidth="1"/>
    <col min="9" max="9" width="9.140625" customWidth="1"/>
    <col min="10" max="12" width="9.140625" hidden="1" customWidth="1"/>
  </cols>
  <sheetData>
    <row r="1" spans="1:8" ht="45" customHeight="1" x14ac:dyDescent="0.25"/>
    <row r="2" spans="1:8" ht="23.25" x14ac:dyDescent="0.35">
      <c r="B2" s="3" t="s">
        <v>85</v>
      </c>
    </row>
    <row r="3" spans="1:8" x14ac:dyDescent="0.25">
      <c r="B3" s="2" t="s">
        <v>44</v>
      </c>
      <c r="D3" s="26" t="s">
        <v>80</v>
      </c>
    </row>
    <row r="4" spans="1:8" x14ac:dyDescent="0.25">
      <c r="B4" s="2" t="s">
        <v>45</v>
      </c>
      <c r="D4" s="26" t="s">
        <v>79</v>
      </c>
    </row>
    <row r="5" spans="1:8" x14ac:dyDescent="0.25">
      <c r="B5" s="2" t="s">
        <v>49</v>
      </c>
      <c r="D5" s="26">
        <v>200000</v>
      </c>
    </row>
    <row r="6" spans="1:8" x14ac:dyDescent="0.25">
      <c r="B6" s="2" t="s">
        <v>46</v>
      </c>
      <c r="D6" s="26" t="s">
        <v>81</v>
      </c>
    </row>
    <row r="7" spans="1:8" x14ac:dyDescent="0.25">
      <c r="B7" s="2" t="s">
        <v>48</v>
      </c>
      <c r="D7" s="27" t="s">
        <v>82</v>
      </c>
    </row>
    <row r="8" spans="1:8" x14ac:dyDescent="0.25">
      <c r="B8" s="2" t="s">
        <v>47</v>
      </c>
      <c r="D8" s="27" t="s">
        <v>82</v>
      </c>
    </row>
    <row r="11" spans="1:8" ht="25.5" customHeight="1" x14ac:dyDescent="0.25">
      <c r="A11" s="46" t="s">
        <v>86</v>
      </c>
      <c r="B11" s="12" t="s">
        <v>62</v>
      </c>
      <c r="C11" s="13"/>
      <c r="D11" s="13" t="s">
        <v>32</v>
      </c>
      <c r="E11" s="13" t="s">
        <v>5</v>
      </c>
      <c r="F11" s="13" t="s">
        <v>6</v>
      </c>
      <c r="G11" s="13" t="s">
        <v>71</v>
      </c>
      <c r="H11" s="13" t="s">
        <v>72</v>
      </c>
    </row>
    <row r="12" spans="1:8" ht="15.75" x14ac:dyDescent="0.25">
      <c r="A12" s="46"/>
      <c r="B12" s="14" t="s">
        <v>63</v>
      </c>
      <c r="C12" s="15"/>
      <c r="D12" s="15" t="s">
        <v>4</v>
      </c>
      <c r="E12" s="15" t="s">
        <v>5</v>
      </c>
      <c r="F12" s="15" t="s">
        <v>6</v>
      </c>
      <c r="G12" s="15" t="s">
        <v>71</v>
      </c>
      <c r="H12" s="15" t="s">
        <v>72</v>
      </c>
    </row>
    <row r="13" spans="1:8" ht="15.75" customHeight="1" x14ac:dyDescent="0.25">
      <c r="A13" s="46"/>
      <c r="B13" s="16" t="s">
        <v>64</v>
      </c>
      <c r="C13" s="17"/>
      <c r="D13" s="17" t="s">
        <v>4</v>
      </c>
      <c r="E13" s="17" t="s">
        <v>33</v>
      </c>
      <c r="F13" s="17" t="s">
        <v>6</v>
      </c>
      <c r="G13" s="17" t="s">
        <v>71</v>
      </c>
      <c r="H13" s="17" t="s">
        <v>72</v>
      </c>
    </row>
    <row r="14" spans="1:8" ht="15.75" x14ac:dyDescent="0.25">
      <c r="A14" s="46"/>
      <c r="B14" s="24" t="s">
        <v>65</v>
      </c>
      <c r="C14" s="25"/>
      <c r="D14" s="25" t="s">
        <v>38</v>
      </c>
      <c r="E14" s="25" t="s">
        <v>34</v>
      </c>
      <c r="F14" s="25" t="s">
        <v>42</v>
      </c>
      <c r="G14" s="25" t="s">
        <v>71</v>
      </c>
      <c r="H14" s="25" t="s">
        <v>72</v>
      </c>
    </row>
    <row r="15" spans="1:8" ht="15.75" x14ac:dyDescent="0.25">
      <c r="A15" s="46"/>
      <c r="B15" s="20" t="s">
        <v>66</v>
      </c>
      <c r="C15" s="21"/>
      <c r="D15" s="21" t="s">
        <v>39</v>
      </c>
      <c r="E15" s="21" t="s">
        <v>74</v>
      </c>
      <c r="F15" s="21" t="s">
        <v>42</v>
      </c>
      <c r="G15" s="21" t="s">
        <v>71</v>
      </c>
      <c r="H15" s="21" t="s">
        <v>72</v>
      </c>
    </row>
    <row r="16" spans="1:8" ht="15.75" x14ac:dyDescent="0.25">
      <c r="A16" s="46"/>
      <c r="B16" s="22" t="s">
        <v>67</v>
      </c>
      <c r="C16" s="23"/>
      <c r="D16" s="23" t="s">
        <v>38</v>
      </c>
      <c r="E16" s="23" t="s">
        <v>40</v>
      </c>
      <c r="F16" s="23" t="s">
        <v>41</v>
      </c>
      <c r="G16" s="23" t="s">
        <v>71</v>
      </c>
      <c r="H16" s="23" t="s">
        <v>72</v>
      </c>
    </row>
    <row r="17" spans="1:12" ht="18" customHeight="1" x14ac:dyDescent="0.25">
      <c r="A17" s="46"/>
      <c r="B17" s="18" t="s">
        <v>68</v>
      </c>
      <c r="C17" s="19"/>
      <c r="D17" s="19" t="s">
        <v>35</v>
      </c>
      <c r="E17" s="19" t="s">
        <v>36</v>
      </c>
      <c r="F17" s="19" t="s">
        <v>37</v>
      </c>
      <c r="G17" s="19" t="s">
        <v>71</v>
      </c>
      <c r="H17" s="19" t="s">
        <v>72</v>
      </c>
    </row>
    <row r="18" spans="1:12" s="1" customFormat="1" ht="28.5" customHeight="1" x14ac:dyDescent="0.25">
      <c r="A18" s="45" t="s">
        <v>43</v>
      </c>
      <c r="B18" s="45"/>
      <c r="C18" s="45"/>
      <c r="D18" s="45"/>
      <c r="E18" s="45"/>
      <c r="F18" s="45"/>
      <c r="G18" s="45"/>
      <c r="H18" s="45"/>
      <c r="I18" s="45"/>
    </row>
    <row r="19" spans="1:12" ht="15.75" x14ac:dyDescent="0.25">
      <c r="A19" s="4"/>
      <c r="B19" s="5" t="s">
        <v>83</v>
      </c>
      <c r="C19" s="6"/>
      <c r="D19" s="4">
        <f>SUM(D20+D35+D47+D63)</f>
        <v>1700</v>
      </c>
      <c r="E19" s="4">
        <f>SUM(E20+E35+E47+E63)</f>
        <v>18900</v>
      </c>
      <c r="F19" s="4">
        <f t="shared" ref="F19:H19" si="0">SUM(F20+F35+F47+F63)</f>
        <v>7000</v>
      </c>
      <c r="G19" s="4">
        <f t="shared" si="0"/>
        <v>34750</v>
      </c>
      <c r="H19" s="4">
        <f t="shared" si="0"/>
        <v>58250</v>
      </c>
      <c r="I19" s="7">
        <f>SUM(I20+I35+I47+I63)</f>
        <v>120600</v>
      </c>
      <c r="J19" t="s">
        <v>70</v>
      </c>
      <c r="K19" t="s">
        <v>122</v>
      </c>
      <c r="L19" t="s">
        <v>125</v>
      </c>
    </row>
    <row r="20" spans="1:12" x14ac:dyDescent="0.25">
      <c r="A20" s="8" t="s">
        <v>121</v>
      </c>
      <c r="B20" s="9" t="s">
        <v>0</v>
      </c>
      <c r="C20" s="8"/>
      <c r="D20" s="8">
        <f>SUM(D21:D33)</f>
        <v>1700</v>
      </c>
      <c r="E20" s="8">
        <f>SUM(E21:E33)</f>
        <v>18900</v>
      </c>
      <c r="F20" s="8">
        <f t="shared" ref="F20:H20" si="1">SUM(F21:F33)</f>
        <v>7000</v>
      </c>
      <c r="G20" s="8">
        <f t="shared" si="1"/>
        <v>0</v>
      </c>
      <c r="H20" s="8">
        <f t="shared" si="1"/>
        <v>0</v>
      </c>
      <c r="I20" s="8">
        <f>SUM(D20:H20)</f>
        <v>27600</v>
      </c>
      <c r="J20" s="35">
        <f>SUM(J21:J33)</f>
        <v>20900</v>
      </c>
      <c r="K20" s="35">
        <f>SUM(K21:K33)</f>
        <v>6700</v>
      </c>
    </row>
    <row r="21" spans="1:12" x14ac:dyDescent="0.25">
      <c r="A21" s="10" t="s">
        <v>70</v>
      </c>
      <c r="B21" s="10" t="s">
        <v>20</v>
      </c>
      <c r="C21" s="10"/>
      <c r="D21" s="29"/>
      <c r="E21" s="30">
        <f>200*50</f>
        <v>10000</v>
      </c>
      <c r="F21" s="31"/>
      <c r="G21" s="31"/>
      <c r="H21" s="31"/>
      <c r="I21" s="10"/>
      <c r="J21">
        <f>SUM(D21:H21)</f>
        <v>10000</v>
      </c>
      <c r="L21">
        <f>SUM(J21:K21)</f>
        <v>10000</v>
      </c>
    </row>
    <row r="22" spans="1:12" x14ac:dyDescent="0.25">
      <c r="A22" s="10" t="s">
        <v>70</v>
      </c>
      <c r="B22" s="10" t="s">
        <v>7</v>
      </c>
      <c r="C22" s="10"/>
      <c r="D22" s="30">
        <v>1500</v>
      </c>
      <c r="E22" s="30">
        <f>15*100</f>
        <v>1500</v>
      </c>
      <c r="F22" s="31"/>
      <c r="G22" s="31"/>
      <c r="H22" s="31"/>
      <c r="I22" s="10"/>
      <c r="J22">
        <f t="shared" ref="J22:J33" si="2">SUM(D22:H22)</f>
        <v>3000</v>
      </c>
      <c r="L22">
        <f t="shared" ref="L22:L33" si="3">SUM(J22:K22)</f>
        <v>3000</v>
      </c>
    </row>
    <row r="23" spans="1:12" x14ac:dyDescent="0.25">
      <c r="A23" s="10" t="s">
        <v>75</v>
      </c>
      <c r="B23" s="10" t="s">
        <v>8</v>
      </c>
      <c r="C23" s="10"/>
      <c r="D23" s="29"/>
      <c r="E23" s="30">
        <v>1500</v>
      </c>
      <c r="F23" s="31"/>
      <c r="G23" s="31"/>
      <c r="H23" s="31"/>
      <c r="I23" s="10"/>
      <c r="K23">
        <f>SUM(D23:H23)</f>
        <v>1500</v>
      </c>
      <c r="L23">
        <f t="shared" si="3"/>
        <v>1500</v>
      </c>
    </row>
    <row r="24" spans="1:12" x14ac:dyDescent="0.25">
      <c r="A24" s="10" t="s">
        <v>75</v>
      </c>
      <c r="B24" s="10" t="s">
        <v>9</v>
      </c>
      <c r="C24" s="10"/>
      <c r="D24" s="30">
        <v>200</v>
      </c>
      <c r="E24" s="30">
        <v>5000</v>
      </c>
      <c r="F24" s="31"/>
      <c r="G24" s="31"/>
      <c r="H24" s="31"/>
      <c r="I24" s="10"/>
      <c r="K24">
        <f>SUM(D24:H24)</f>
        <v>5200</v>
      </c>
      <c r="L24">
        <f t="shared" si="3"/>
        <v>5200</v>
      </c>
    </row>
    <row r="25" spans="1:12" x14ac:dyDescent="0.25">
      <c r="A25" s="10" t="s">
        <v>75</v>
      </c>
      <c r="B25" s="10" t="s">
        <v>10</v>
      </c>
      <c r="C25" s="10"/>
      <c r="D25" s="29"/>
      <c r="E25" s="30">
        <v>500</v>
      </c>
      <c r="F25" s="31"/>
      <c r="G25" s="31"/>
      <c r="H25" s="31"/>
      <c r="I25" s="10"/>
      <c r="J25">
        <f t="shared" si="2"/>
        <v>500</v>
      </c>
      <c r="L25">
        <f t="shared" si="3"/>
        <v>500</v>
      </c>
    </row>
    <row r="26" spans="1:12" x14ac:dyDescent="0.25">
      <c r="A26" s="10" t="s">
        <v>70</v>
      </c>
      <c r="B26" s="10" t="s">
        <v>29</v>
      </c>
      <c r="C26" s="10"/>
      <c r="D26" s="31"/>
      <c r="E26" s="31"/>
      <c r="F26" s="31"/>
      <c r="G26" s="31"/>
      <c r="H26" s="31"/>
      <c r="I26" s="10"/>
      <c r="J26">
        <f t="shared" si="2"/>
        <v>0</v>
      </c>
      <c r="L26">
        <f t="shared" si="3"/>
        <v>0</v>
      </c>
    </row>
    <row r="27" spans="1:12" x14ac:dyDescent="0.25">
      <c r="A27" s="10" t="s">
        <v>70</v>
      </c>
      <c r="B27" s="10" t="s">
        <v>14</v>
      </c>
      <c r="C27" s="10"/>
      <c r="D27" s="31"/>
      <c r="E27" s="30">
        <v>400</v>
      </c>
      <c r="F27" s="31"/>
      <c r="G27" s="31"/>
      <c r="H27" s="31"/>
      <c r="I27" s="10"/>
      <c r="J27">
        <f t="shared" si="2"/>
        <v>400</v>
      </c>
      <c r="L27">
        <f t="shared" si="3"/>
        <v>400</v>
      </c>
    </row>
    <row r="28" spans="1:12" x14ac:dyDescent="0.25">
      <c r="A28" s="10" t="s">
        <v>70</v>
      </c>
      <c r="B28" s="10" t="s">
        <v>15</v>
      </c>
      <c r="C28" s="10"/>
      <c r="D28" s="31"/>
      <c r="E28" s="31"/>
      <c r="F28" s="31"/>
      <c r="G28" s="31"/>
      <c r="H28" s="31"/>
      <c r="I28" s="10"/>
      <c r="J28">
        <f t="shared" si="2"/>
        <v>0</v>
      </c>
      <c r="L28">
        <f t="shared" si="3"/>
        <v>0</v>
      </c>
    </row>
    <row r="29" spans="1:12" x14ac:dyDescent="0.25">
      <c r="A29" s="10" t="s">
        <v>70</v>
      </c>
      <c r="B29" s="10" t="s">
        <v>16</v>
      </c>
      <c r="C29" s="10"/>
      <c r="D29" s="31"/>
      <c r="E29" s="31"/>
      <c r="F29" s="31"/>
      <c r="G29" s="31"/>
      <c r="H29" s="31"/>
      <c r="I29" s="10"/>
      <c r="J29">
        <f t="shared" si="2"/>
        <v>0</v>
      </c>
      <c r="L29">
        <f t="shared" si="3"/>
        <v>0</v>
      </c>
    </row>
    <row r="30" spans="1:12" x14ac:dyDescent="0.25">
      <c r="A30" s="10" t="s">
        <v>70</v>
      </c>
      <c r="B30" s="10" t="s">
        <v>87</v>
      </c>
      <c r="C30" s="10"/>
      <c r="D30" s="31"/>
      <c r="E30" s="31"/>
      <c r="F30" s="31"/>
      <c r="G30" s="31"/>
      <c r="H30" s="31"/>
      <c r="I30" s="10"/>
      <c r="J30">
        <f t="shared" si="2"/>
        <v>0</v>
      </c>
      <c r="L30">
        <f t="shared" si="3"/>
        <v>0</v>
      </c>
    </row>
    <row r="31" spans="1:12" x14ac:dyDescent="0.25">
      <c r="A31" s="10" t="s">
        <v>70</v>
      </c>
      <c r="B31" s="10" t="s">
        <v>52</v>
      </c>
      <c r="C31" s="10"/>
      <c r="D31" s="31"/>
      <c r="E31" s="31"/>
      <c r="F31" s="31"/>
      <c r="G31" s="31"/>
      <c r="H31" s="31"/>
      <c r="I31" s="10"/>
      <c r="J31">
        <f t="shared" si="2"/>
        <v>0</v>
      </c>
      <c r="L31">
        <f t="shared" si="3"/>
        <v>0</v>
      </c>
    </row>
    <row r="32" spans="1:12" x14ac:dyDescent="0.25">
      <c r="A32" s="10" t="s">
        <v>70</v>
      </c>
      <c r="B32" s="10" t="s">
        <v>103</v>
      </c>
      <c r="C32" s="10"/>
      <c r="D32" s="31"/>
      <c r="E32" s="31"/>
      <c r="F32" s="30">
        <v>7000</v>
      </c>
      <c r="G32" s="31"/>
      <c r="H32" s="31"/>
      <c r="I32" s="10"/>
      <c r="J32">
        <f t="shared" si="2"/>
        <v>7000</v>
      </c>
      <c r="L32">
        <f t="shared" si="3"/>
        <v>7000</v>
      </c>
    </row>
    <row r="33" spans="1:12" x14ac:dyDescent="0.25">
      <c r="A33" s="10" t="s">
        <v>70</v>
      </c>
      <c r="B33" s="10" t="s">
        <v>88</v>
      </c>
      <c r="C33" s="10"/>
      <c r="D33" s="31"/>
      <c r="E33" s="31"/>
      <c r="F33" s="31"/>
      <c r="G33" s="31"/>
      <c r="H33" s="31"/>
      <c r="I33" s="10"/>
      <c r="J33">
        <f t="shared" si="2"/>
        <v>0</v>
      </c>
      <c r="L33">
        <f t="shared" si="3"/>
        <v>0</v>
      </c>
    </row>
    <row r="35" spans="1:12" x14ac:dyDescent="0.25">
      <c r="A35" s="8"/>
      <c r="B35" s="9" t="s">
        <v>1</v>
      </c>
      <c r="C35" s="8"/>
      <c r="D35" s="8"/>
      <c r="E35" s="8">
        <f>SUM(E36:E45)</f>
        <v>0</v>
      </c>
      <c r="F35" s="8">
        <f t="shared" ref="F35:H35" si="4">SUM(F36:F45)</f>
        <v>0</v>
      </c>
      <c r="G35" s="8">
        <f t="shared" si="4"/>
        <v>8300</v>
      </c>
      <c r="H35" s="8">
        <f t="shared" si="4"/>
        <v>0</v>
      </c>
      <c r="I35" s="8">
        <f>SUM(D35:H35)</f>
        <v>8300</v>
      </c>
      <c r="J35" s="35">
        <f>SUM(J36:J45)</f>
        <v>4300</v>
      </c>
      <c r="K35" s="35">
        <f>SUM(K36:K45)</f>
        <v>4000</v>
      </c>
    </row>
    <row r="36" spans="1:12" x14ac:dyDescent="0.25">
      <c r="A36" s="10" t="s">
        <v>70</v>
      </c>
      <c r="B36" s="10" t="s">
        <v>11</v>
      </c>
      <c r="C36" s="10"/>
      <c r="D36" s="31"/>
      <c r="E36" s="31"/>
      <c r="F36" s="31"/>
      <c r="G36" s="30">
        <v>4000</v>
      </c>
      <c r="H36" s="31"/>
      <c r="I36" s="10"/>
      <c r="J36">
        <f>SUM(D36:H36)</f>
        <v>4000</v>
      </c>
      <c r="L36">
        <f>SUM(J36:K36)</f>
        <v>4000</v>
      </c>
    </row>
    <row r="37" spans="1:12" x14ac:dyDescent="0.25">
      <c r="A37" s="10" t="s">
        <v>70</v>
      </c>
      <c r="B37" s="10" t="s">
        <v>12</v>
      </c>
      <c r="C37" s="10"/>
      <c r="D37" s="31"/>
      <c r="E37" s="31"/>
      <c r="F37" s="31"/>
      <c r="G37" s="30">
        <v>300</v>
      </c>
      <c r="H37" s="31"/>
      <c r="I37" s="10"/>
      <c r="J37">
        <f t="shared" ref="J37:J45" si="5">SUM(D37:H37)</f>
        <v>300</v>
      </c>
      <c r="L37">
        <f t="shared" ref="L37:L45" si="6">SUM(J37:K37)</f>
        <v>300</v>
      </c>
    </row>
    <row r="38" spans="1:12" x14ac:dyDescent="0.25">
      <c r="A38" s="10" t="s">
        <v>75</v>
      </c>
      <c r="B38" s="10" t="s">
        <v>7</v>
      </c>
      <c r="C38" s="10"/>
      <c r="D38" s="31"/>
      <c r="E38" s="31"/>
      <c r="F38" s="31"/>
      <c r="G38" s="30">
        <v>4000</v>
      </c>
      <c r="H38" s="31"/>
      <c r="I38" s="10"/>
      <c r="K38">
        <f>SUM(D38:H38)</f>
        <v>4000</v>
      </c>
      <c r="L38">
        <f t="shared" si="6"/>
        <v>4000</v>
      </c>
    </row>
    <row r="39" spans="1:12" x14ac:dyDescent="0.25">
      <c r="A39" s="10" t="s">
        <v>70</v>
      </c>
      <c r="B39" s="10" t="s">
        <v>13</v>
      </c>
      <c r="C39" s="10"/>
      <c r="D39" s="31"/>
      <c r="E39" s="31"/>
      <c r="F39" s="31"/>
      <c r="G39" s="31"/>
      <c r="H39" s="31"/>
      <c r="I39" s="10"/>
      <c r="J39">
        <f t="shared" si="5"/>
        <v>0</v>
      </c>
      <c r="L39">
        <f t="shared" si="6"/>
        <v>0</v>
      </c>
    </row>
    <row r="40" spans="1:12" x14ac:dyDescent="0.25">
      <c r="A40" s="10" t="s">
        <v>70</v>
      </c>
      <c r="B40" s="10" t="s">
        <v>17</v>
      </c>
      <c r="C40" s="10"/>
      <c r="D40" s="31"/>
      <c r="E40" s="31"/>
      <c r="F40" s="31"/>
      <c r="G40" s="31"/>
      <c r="H40" s="31"/>
      <c r="I40" s="10"/>
      <c r="J40">
        <f t="shared" si="5"/>
        <v>0</v>
      </c>
      <c r="L40">
        <f t="shared" si="6"/>
        <v>0</v>
      </c>
    </row>
    <row r="41" spans="1:12" x14ac:dyDescent="0.25">
      <c r="A41" s="10" t="s">
        <v>70</v>
      </c>
      <c r="B41" s="10" t="s">
        <v>19</v>
      </c>
      <c r="C41" s="10"/>
      <c r="D41" s="31"/>
      <c r="E41" s="31"/>
      <c r="F41" s="31"/>
      <c r="G41" s="31"/>
      <c r="H41" s="31"/>
      <c r="I41" s="10"/>
      <c r="J41">
        <f t="shared" si="5"/>
        <v>0</v>
      </c>
      <c r="L41">
        <f t="shared" si="6"/>
        <v>0</v>
      </c>
    </row>
    <row r="42" spans="1:12" x14ac:dyDescent="0.25">
      <c r="A42" s="10" t="s">
        <v>75</v>
      </c>
      <c r="B42" s="10" t="s">
        <v>18</v>
      </c>
      <c r="C42" s="10"/>
      <c r="D42" s="31"/>
      <c r="E42" s="31"/>
      <c r="F42" s="31"/>
      <c r="G42" s="31"/>
      <c r="H42" s="31"/>
      <c r="I42" s="10"/>
      <c r="K42">
        <f>SUM(D42:H42)</f>
        <v>0</v>
      </c>
      <c r="L42">
        <f t="shared" si="6"/>
        <v>0</v>
      </c>
    </row>
    <row r="43" spans="1:12" ht="30" x14ac:dyDescent="0.25">
      <c r="A43" s="10" t="s">
        <v>70</v>
      </c>
      <c r="B43" s="28" t="s">
        <v>89</v>
      </c>
      <c r="C43" s="10"/>
      <c r="D43" s="31"/>
      <c r="E43" s="31"/>
      <c r="F43" s="31"/>
      <c r="G43" s="31"/>
      <c r="H43" s="31"/>
      <c r="I43" s="10"/>
      <c r="J43">
        <f t="shared" si="5"/>
        <v>0</v>
      </c>
      <c r="L43">
        <f t="shared" si="6"/>
        <v>0</v>
      </c>
    </row>
    <row r="44" spans="1:12" x14ac:dyDescent="0.25">
      <c r="A44" s="10" t="s">
        <v>70</v>
      </c>
      <c r="B44" s="28" t="s">
        <v>102</v>
      </c>
      <c r="C44" s="10"/>
      <c r="D44" s="31"/>
      <c r="E44" s="31"/>
      <c r="F44" s="31"/>
      <c r="G44" s="31"/>
      <c r="H44" s="31"/>
      <c r="I44" s="10"/>
      <c r="J44">
        <f t="shared" si="5"/>
        <v>0</v>
      </c>
      <c r="L44">
        <f t="shared" si="6"/>
        <v>0</v>
      </c>
    </row>
    <row r="45" spans="1:12" x14ac:dyDescent="0.25">
      <c r="A45" s="10" t="s">
        <v>70</v>
      </c>
      <c r="B45" s="10" t="s">
        <v>88</v>
      </c>
      <c r="C45" s="10"/>
      <c r="D45" s="31"/>
      <c r="E45" s="31"/>
      <c r="F45" s="31"/>
      <c r="G45" s="31"/>
      <c r="H45" s="31"/>
      <c r="I45" s="10"/>
      <c r="J45">
        <f t="shared" si="5"/>
        <v>0</v>
      </c>
      <c r="L45">
        <f t="shared" si="6"/>
        <v>0</v>
      </c>
    </row>
    <row r="47" spans="1:12" x14ac:dyDescent="0.25">
      <c r="A47" s="8"/>
      <c r="B47" s="9" t="s">
        <v>2</v>
      </c>
      <c r="C47" s="8"/>
      <c r="D47" s="8"/>
      <c r="E47" s="8">
        <f>SUM(E48:E61)</f>
        <v>0</v>
      </c>
      <c r="F47" s="8">
        <f t="shared" ref="F47:H47" si="7">SUM(F48:F61)</f>
        <v>0</v>
      </c>
      <c r="G47" s="8">
        <f t="shared" si="7"/>
        <v>4200</v>
      </c>
      <c r="H47" s="8">
        <f t="shared" si="7"/>
        <v>2000</v>
      </c>
      <c r="I47" s="8">
        <f>SUM(D47:H47)</f>
        <v>6200</v>
      </c>
      <c r="J47" s="35">
        <f>SUM(J48:J61)</f>
        <v>2900</v>
      </c>
      <c r="K47" s="35">
        <f>SUM(K48:K61)</f>
        <v>3300</v>
      </c>
    </row>
    <row r="48" spans="1:12" x14ac:dyDescent="0.25">
      <c r="A48" s="10" t="s">
        <v>70</v>
      </c>
      <c r="B48" s="10" t="s">
        <v>21</v>
      </c>
      <c r="C48" s="10"/>
      <c r="D48" s="31"/>
      <c r="E48" s="31"/>
      <c r="F48" s="31"/>
      <c r="G48" s="30">
        <f>0.0025*200000</f>
        <v>500</v>
      </c>
      <c r="H48" s="31"/>
      <c r="I48" s="10"/>
      <c r="J48">
        <f>SUM(D48:H48)</f>
        <v>500</v>
      </c>
      <c r="L48">
        <f>SUM(J48:K48)</f>
        <v>500</v>
      </c>
    </row>
    <row r="49" spans="1:12" x14ac:dyDescent="0.25">
      <c r="A49" s="10" t="s">
        <v>70</v>
      </c>
      <c r="B49" s="10" t="s">
        <v>30</v>
      </c>
      <c r="C49" s="10"/>
      <c r="D49" s="31"/>
      <c r="E49" s="31"/>
      <c r="F49" s="31"/>
      <c r="G49" s="30">
        <f>0.0025*200000/4</f>
        <v>125</v>
      </c>
      <c r="H49" s="31"/>
      <c r="I49" s="10"/>
      <c r="J49">
        <f t="shared" ref="J49:J57" si="8">SUM(D49:H49)</f>
        <v>125</v>
      </c>
      <c r="L49">
        <f t="shared" ref="L49:L61" si="9">SUM(J49:K49)</f>
        <v>125</v>
      </c>
    </row>
    <row r="50" spans="1:12" x14ac:dyDescent="0.25">
      <c r="A50" s="10" t="s">
        <v>70</v>
      </c>
      <c r="B50" s="10" t="s">
        <v>31</v>
      </c>
      <c r="C50" s="10"/>
      <c r="D50" s="31"/>
      <c r="E50" s="31"/>
      <c r="F50" s="31"/>
      <c r="G50" s="30">
        <f>0.0025*200000/20</f>
        <v>25</v>
      </c>
      <c r="H50" s="31"/>
      <c r="I50" s="10"/>
      <c r="J50">
        <f t="shared" si="8"/>
        <v>25</v>
      </c>
      <c r="L50">
        <f t="shared" si="9"/>
        <v>25</v>
      </c>
    </row>
    <row r="51" spans="1:12" x14ac:dyDescent="0.25">
      <c r="A51" s="10" t="s">
        <v>70</v>
      </c>
      <c r="B51" s="10" t="s">
        <v>54</v>
      </c>
      <c r="C51" s="10"/>
      <c r="D51" s="31"/>
      <c r="E51" s="31"/>
      <c r="F51" s="31"/>
      <c r="G51" s="30">
        <f>100</f>
        <v>100</v>
      </c>
      <c r="H51" s="31"/>
      <c r="I51" s="10"/>
      <c r="J51">
        <f t="shared" si="8"/>
        <v>100</v>
      </c>
      <c r="L51">
        <f t="shared" si="9"/>
        <v>100</v>
      </c>
    </row>
    <row r="52" spans="1:12" x14ac:dyDescent="0.25">
      <c r="A52" s="10" t="s">
        <v>70</v>
      </c>
      <c r="B52" s="10" t="s">
        <v>55</v>
      </c>
      <c r="C52" s="10"/>
      <c r="D52" s="31"/>
      <c r="E52" s="31"/>
      <c r="F52" s="31"/>
      <c r="G52" s="30">
        <f>50</f>
        <v>50</v>
      </c>
      <c r="H52" s="31"/>
      <c r="I52" s="10"/>
      <c r="J52">
        <f t="shared" si="8"/>
        <v>50</v>
      </c>
      <c r="L52">
        <f t="shared" si="9"/>
        <v>50</v>
      </c>
    </row>
    <row r="53" spans="1:12" x14ac:dyDescent="0.25">
      <c r="A53" s="10" t="s">
        <v>70</v>
      </c>
      <c r="B53" s="10" t="s">
        <v>56</v>
      </c>
      <c r="C53" s="10"/>
      <c r="D53" s="31"/>
      <c r="E53" s="31"/>
      <c r="F53" s="31"/>
      <c r="G53" s="30">
        <v>100</v>
      </c>
      <c r="H53" s="31"/>
      <c r="I53" s="10"/>
      <c r="J53">
        <f t="shared" si="8"/>
        <v>100</v>
      </c>
      <c r="L53">
        <f t="shared" si="9"/>
        <v>100</v>
      </c>
    </row>
    <row r="54" spans="1:12" x14ac:dyDescent="0.25">
      <c r="A54" s="10" t="s">
        <v>70</v>
      </c>
      <c r="B54" s="10" t="s">
        <v>57</v>
      </c>
      <c r="C54" s="10"/>
      <c r="D54" s="31"/>
      <c r="E54" s="31"/>
      <c r="F54" s="31"/>
      <c r="G54" s="31"/>
      <c r="H54" s="31"/>
      <c r="I54" s="10"/>
      <c r="J54">
        <f t="shared" si="8"/>
        <v>0</v>
      </c>
      <c r="L54">
        <f t="shared" si="9"/>
        <v>0</v>
      </c>
    </row>
    <row r="55" spans="1:12" x14ac:dyDescent="0.25">
      <c r="A55" s="10" t="s">
        <v>70</v>
      </c>
      <c r="B55" s="10" t="s">
        <v>58</v>
      </c>
      <c r="C55" s="10"/>
      <c r="D55" s="31"/>
      <c r="E55" s="31"/>
      <c r="F55" s="31"/>
      <c r="G55" s="31"/>
      <c r="H55" s="30">
        <v>2000</v>
      </c>
      <c r="I55" s="10"/>
      <c r="J55">
        <f t="shared" si="8"/>
        <v>2000</v>
      </c>
      <c r="L55">
        <f t="shared" si="9"/>
        <v>2000</v>
      </c>
    </row>
    <row r="56" spans="1:12" x14ac:dyDescent="0.25">
      <c r="A56" s="10" t="s">
        <v>70</v>
      </c>
      <c r="B56" s="10" t="s">
        <v>59</v>
      </c>
      <c r="C56" s="10"/>
      <c r="D56" s="31"/>
      <c r="E56" s="31"/>
      <c r="F56" s="31"/>
      <c r="G56" s="31"/>
      <c r="H56" s="31"/>
      <c r="I56" s="10"/>
      <c r="J56">
        <f t="shared" si="8"/>
        <v>0</v>
      </c>
      <c r="L56">
        <f t="shared" si="9"/>
        <v>0</v>
      </c>
    </row>
    <row r="57" spans="1:12" x14ac:dyDescent="0.25">
      <c r="A57" s="10" t="s">
        <v>70</v>
      </c>
      <c r="B57" s="10" t="s">
        <v>69</v>
      </c>
      <c r="C57" s="10"/>
      <c r="D57" s="31"/>
      <c r="E57" s="31"/>
      <c r="F57" s="31"/>
      <c r="G57" s="31"/>
      <c r="H57" s="31"/>
      <c r="I57" s="10"/>
      <c r="J57">
        <f t="shared" si="8"/>
        <v>0</v>
      </c>
      <c r="L57">
        <f t="shared" si="9"/>
        <v>0</v>
      </c>
    </row>
    <row r="58" spans="1:12" x14ac:dyDescent="0.25">
      <c r="A58" s="10" t="s">
        <v>75</v>
      </c>
      <c r="B58" s="10" t="s">
        <v>7</v>
      </c>
      <c r="C58" s="10"/>
      <c r="D58" s="31"/>
      <c r="E58" s="31"/>
      <c r="F58" s="31"/>
      <c r="G58" s="31"/>
      <c r="H58" s="31"/>
      <c r="I58" s="10"/>
      <c r="K58">
        <f>SUM(D58:H58)</f>
        <v>0</v>
      </c>
      <c r="L58">
        <f t="shared" si="9"/>
        <v>0</v>
      </c>
    </row>
    <row r="59" spans="1:12" ht="30" x14ac:dyDescent="0.25">
      <c r="A59" s="10" t="s">
        <v>75</v>
      </c>
      <c r="B59" s="28" t="s">
        <v>90</v>
      </c>
      <c r="C59" s="10"/>
      <c r="D59" s="31"/>
      <c r="E59" s="31"/>
      <c r="F59" s="31"/>
      <c r="G59" s="30">
        <v>1300</v>
      </c>
      <c r="H59" s="31"/>
      <c r="I59" s="10"/>
      <c r="K59">
        <f>SUM(D59:H59)</f>
        <v>1300</v>
      </c>
      <c r="L59">
        <f t="shared" si="9"/>
        <v>1300</v>
      </c>
    </row>
    <row r="60" spans="1:12" x14ac:dyDescent="0.25">
      <c r="A60" s="10" t="s">
        <v>75</v>
      </c>
      <c r="B60" s="10" t="s">
        <v>9</v>
      </c>
      <c r="C60" s="10"/>
      <c r="D60" s="31"/>
      <c r="E60" s="31"/>
      <c r="F60" s="31"/>
      <c r="G60" s="30">
        <v>2000</v>
      </c>
      <c r="H60" s="31"/>
      <c r="I60" s="10"/>
      <c r="K60">
        <f>SUM(D60:H60)</f>
        <v>2000</v>
      </c>
      <c r="L60">
        <f t="shared" si="9"/>
        <v>2000</v>
      </c>
    </row>
    <row r="61" spans="1:12" x14ac:dyDescent="0.25">
      <c r="A61" s="10" t="s">
        <v>75</v>
      </c>
      <c r="B61" s="10" t="s">
        <v>88</v>
      </c>
      <c r="C61" s="10"/>
      <c r="D61" s="31"/>
      <c r="E61" s="31"/>
      <c r="F61" s="31"/>
      <c r="G61" s="29"/>
      <c r="H61" s="31"/>
      <c r="I61" s="10"/>
      <c r="K61">
        <f>SUM(D61:H61)</f>
        <v>0</v>
      </c>
      <c r="L61">
        <f t="shared" si="9"/>
        <v>0</v>
      </c>
    </row>
    <row r="63" spans="1:12" x14ac:dyDescent="0.25">
      <c r="A63" s="8"/>
      <c r="B63" s="9" t="s">
        <v>3</v>
      </c>
      <c r="C63" s="8"/>
      <c r="D63" s="8"/>
      <c r="E63" s="8">
        <f>SUM(E64:E81)</f>
        <v>0</v>
      </c>
      <c r="F63" s="8">
        <f t="shared" ref="F63:H63" si="10">SUM(F64:F81)</f>
        <v>0</v>
      </c>
      <c r="G63" s="8">
        <f t="shared" si="10"/>
        <v>22250</v>
      </c>
      <c r="H63" s="8">
        <f t="shared" si="10"/>
        <v>56250</v>
      </c>
      <c r="I63" s="8">
        <f>SUM(D63:H63)</f>
        <v>78500</v>
      </c>
      <c r="J63" s="35">
        <f>SUM(J64:J81)</f>
        <v>5200</v>
      </c>
      <c r="K63" s="35">
        <f>SUM(K64:K81)</f>
        <v>73300</v>
      </c>
    </row>
    <row r="64" spans="1:12" x14ac:dyDescent="0.25">
      <c r="A64" s="10" t="s">
        <v>70</v>
      </c>
      <c r="B64" s="10" t="s">
        <v>22</v>
      </c>
      <c r="C64" s="10"/>
      <c r="D64" s="31"/>
      <c r="E64" s="31"/>
      <c r="F64" s="31"/>
      <c r="G64" s="30">
        <f>0.00025*200000*20</f>
        <v>1000</v>
      </c>
      <c r="H64" s="31"/>
      <c r="I64" s="10"/>
      <c r="J64">
        <f t="shared" ref="J64:J75" si="11">SUM(D64:H64)</f>
        <v>1000</v>
      </c>
      <c r="L64">
        <f t="shared" ref="L64:L81" si="12">SUM(J64:K64)</f>
        <v>1000</v>
      </c>
    </row>
    <row r="65" spans="1:12" x14ac:dyDescent="0.25">
      <c r="A65" s="10" t="s">
        <v>75</v>
      </c>
      <c r="B65" s="10" t="s">
        <v>23</v>
      </c>
      <c r="C65" s="10"/>
      <c r="D65" s="31"/>
      <c r="E65" s="31"/>
      <c r="F65" s="31"/>
      <c r="G65" s="30">
        <v>5000</v>
      </c>
      <c r="H65" s="31"/>
      <c r="I65" s="10"/>
      <c r="K65">
        <f>SUM(D65:H65)</f>
        <v>5000</v>
      </c>
      <c r="L65">
        <f t="shared" si="12"/>
        <v>5000</v>
      </c>
    </row>
    <row r="66" spans="1:12" x14ac:dyDescent="0.25">
      <c r="A66" s="10" t="s">
        <v>75</v>
      </c>
      <c r="B66" s="10" t="s">
        <v>50</v>
      </c>
      <c r="C66" s="10"/>
      <c r="D66" s="31"/>
      <c r="E66" s="31"/>
      <c r="F66" s="31"/>
      <c r="G66" s="31"/>
      <c r="H66" s="30">
        <v>1000</v>
      </c>
      <c r="I66" s="10"/>
      <c r="K66">
        <f>SUM(D66:H66)</f>
        <v>1000</v>
      </c>
      <c r="L66">
        <f t="shared" si="12"/>
        <v>1000</v>
      </c>
    </row>
    <row r="67" spans="1:12" x14ac:dyDescent="0.25">
      <c r="A67" s="10" t="s">
        <v>75</v>
      </c>
      <c r="B67" s="10" t="s">
        <v>51</v>
      </c>
      <c r="C67" s="10"/>
      <c r="D67" s="31"/>
      <c r="E67" s="31"/>
      <c r="F67" s="31"/>
      <c r="G67" s="31"/>
      <c r="H67" s="30">
        <v>1000</v>
      </c>
      <c r="I67" s="10"/>
      <c r="K67">
        <f>SUM(D67:H67)</f>
        <v>1000</v>
      </c>
      <c r="L67">
        <f t="shared" si="12"/>
        <v>1000</v>
      </c>
    </row>
    <row r="68" spans="1:12" x14ac:dyDescent="0.25">
      <c r="A68" s="10" t="s">
        <v>75</v>
      </c>
      <c r="B68" s="10" t="s">
        <v>24</v>
      </c>
      <c r="C68" s="10"/>
      <c r="D68" s="31"/>
      <c r="E68" s="31"/>
      <c r="F68" s="31"/>
      <c r="G68" s="31"/>
      <c r="H68" s="30">
        <v>50</v>
      </c>
      <c r="I68" s="10"/>
      <c r="K68">
        <f>SUM(D68:H68)</f>
        <v>50</v>
      </c>
      <c r="L68">
        <f t="shared" si="12"/>
        <v>50</v>
      </c>
    </row>
    <row r="69" spans="1:12" x14ac:dyDescent="0.25">
      <c r="A69" s="10" t="s">
        <v>70</v>
      </c>
      <c r="B69" s="10" t="s">
        <v>25</v>
      </c>
      <c r="C69" s="10"/>
      <c r="D69" s="31"/>
      <c r="E69" s="31"/>
      <c r="F69" s="31"/>
      <c r="G69" s="31"/>
      <c r="H69" s="32"/>
      <c r="I69" s="10"/>
      <c r="J69">
        <f t="shared" si="11"/>
        <v>0</v>
      </c>
      <c r="L69">
        <f t="shared" si="12"/>
        <v>0</v>
      </c>
    </row>
    <row r="70" spans="1:12" x14ac:dyDescent="0.25">
      <c r="A70" s="10" t="s">
        <v>75</v>
      </c>
      <c r="B70" s="10" t="s">
        <v>26</v>
      </c>
      <c r="C70" s="10"/>
      <c r="D70" s="31"/>
      <c r="E70" s="31"/>
      <c r="F70" s="31"/>
      <c r="G70" s="30">
        <v>5000</v>
      </c>
      <c r="H70" s="31"/>
      <c r="I70" s="10"/>
      <c r="K70">
        <f>SUM(D70:H70)</f>
        <v>5000</v>
      </c>
      <c r="L70">
        <f t="shared" si="12"/>
        <v>5000</v>
      </c>
    </row>
    <row r="71" spans="1:12" x14ac:dyDescent="0.25">
      <c r="A71" s="10" t="s">
        <v>75</v>
      </c>
      <c r="B71" s="10" t="s">
        <v>60</v>
      </c>
      <c r="C71" s="10"/>
      <c r="D71" s="31"/>
      <c r="E71" s="31"/>
      <c r="F71" s="31"/>
      <c r="G71" s="30">
        <v>2000</v>
      </c>
      <c r="H71" s="31"/>
      <c r="I71" s="10"/>
      <c r="K71">
        <f>SUM(D71:H71)</f>
        <v>2000</v>
      </c>
      <c r="L71">
        <f t="shared" si="12"/>
        <v>2000</v>
      </c>
    </row>
    <row r="72" spans="1:12" x14ac:dyDescent="0.25">
      <c r="A72" s="10" t="s">
        <v>75</v>
      </c>
      <c r="B72" s="10" t="s">
        <v>61</v>
      </c>
      <c r="C72" s="10"/>
      <c r="D72" s="31"/>
      <c r="E72" s="31"/>
      <c r="F72" s="31"/>
      <c r="G72" s="30">
        <v>1000</v>
      </c>
      <c r="H72" s="30">
        <v>20000</v>
      </c>
      <c r="I72" s="10"/>
      <c r="K72">
        <f>SUM(D72:H72)</f>
        <v>21000</v>
      </c>
      <c r="L72">
        <f t="shared" si="12"/>
        <v>21000</v>
      </c>
    </row>
    <row r="73" spans="1:12" x14ac:dyDescent="0.25">
      <c r="A73" s="10" t="s">
        <v>75</v>
      </c>
      <c r="B73" s="10" t="s">
        <v>27</v>
      </c>
      <c r="C73" s="10"/>
      <c r="D73" s="31"/>
      <c r="E73" s="31"/>
      <c r="F73" s="31"/>
      <c r="G73" s="30">
        <v>200</v>
      </c>
      <c r="H73" s="30">
        <v>5000</v>
      </c>
      <c r="I73" s="10"/>
      <c r="K73">
        <f>SUM(D73:H73)</f>
        <v>5200</v>
      </c>
      <c r="L73">
        <f t="shared" si="12"/>
        <v>5200</v>
      </c>
    </row>
    <row r="74" spans="1:12" x14ac:dyDescent="0.25">
      <c r="A74" s="10" t="s">
        <v>75</v>
      </c>
      <c r="B74" s="10" t="s">
        <v>28</v>
      </c>
      <c r="C74" s="10"/>
      <c r="D74" s="31"/>
      <c r="E74" s="31"/>
      <c r="F74" s="31"/>
      <c r="G74" s="30">
        <v>50</v>
      </c>
      <c r="H74" s="30">
        <v>5000</v>
      </c>
      <c r="I74" s="10"/>
      <c r="K74">
        <f>SUM(D74:H74)</f>
        <v>5050</v>
      </c>
      <c r="L74">
        <f t="shared" si="12"/>
        <v>5050</v>
      </c>
    </row>
    <row r="75" spans="1:12" x14ac:dyDescent="0.25">
      <c r="A75" s="10" t="s">
        <v>70</v>
      </c>
      <c r="B75" s="10" t="s">
        <v>76</v>
      </c>
      <c r="C75" s="10"/>
      <c r="D75" s="31"/>
      <c r="E75" s="31"/>
      <c r="F75" s="31"/>
      <c r="G75" s="31"/>
      <c r="H75" s="30">
        <f>70000*0.12/2</f>
        <v>4200</v>
      </c>
      <c r="I75" s="10"/>
      <c r="J75">
        <f t="shared" si="11"/>
        <v>4200</v>
      </c>
      <c r="L75">
        <f t="shared" si="12"/>
        <v>4200</v>
      </c>
    </row>
    <row r="76" spans="1:12" x14ac:dyDescent="0.25">
      <c r="A76" s="10" t="s">
        <v>75</v>
      </c>
      <c r="B76" s="10" t="s">
        <v>73</v>
      </c>
      <c r="C76" s="10"/>
      <c r="D76" s="31"/>
      <c r="E76" s="31"/>
      <c r="F76" s="31"/>
      <c r="G76" s="31"/>
      <c r="H76" s="30">
        <v>2000</v>
      </c>
      <c r="I76" s="10"/>
      <c r="K76">
        <f t="shared" ref="K76:K81" si="13">SUM(D76:H76)</f>
        <v>2000</v>
      </c>
      <c r="L76">
        <f t="shared" si="12"/>
        <v>2000</v>
      </c>
    </row>
    <row r="77" spans="1:12" x14ac:dyDescent="0.25">
      <c r="A77" s="10" t="s">
        <v>75</v>
      </c>
      <c r="B77" s="10" t="s">
        <v>53</v>
      </c>
      <c r="C77" s="10"/>
      <c r="D77" s="31"/>
      <c r="E77" s="31"/>
      <c r="F77" s="31"/>
      <c r="G77" s="31"/>
      <c r="H77" s="31"/>
      <c r="I77" s="10"/>
      <c r="K77">
        <f t="shared" si="13"/>
        <v>0</v>
      </c>
      <c r="L77">
        <f t="shared" si="12"/>
        <v>0</v>
      </c>
    </row>
    <row r="78" spans="1:12" x14ac:dyDescent="0.25">
      <c r="A78" s="10" t="s">
        <v>75</v>
      </c>
      <c r="B78" s="10" t="s">
        <v>7</v>
      </c>
      <c r="C78" s="10"/>
      <c r="D78" s="31"/>
      <c r="E78" s="31"/>
      <c r="F78" s="31"/>
      <c r="G78" s="30"/>
      <c r="H78" s="30">
        <v>2000</v>
      </c>
      <c r="I78" s="10"/>
      <c r="K78">
        <f t="shared" si="13"/>
        <v>2000</v>
      </c>
      <c r="L78">
        <f t="shared" si="12"/>
        <v>2000</v>
      </c>
    </row>
    <row r="79" spans="1:12" ht="30" x14ac:dyDescent="0.25">
      <c r="A79" s="10" t="s">
        <v>75</v>
      </c>
      <c r="B79" s="28" t="s">
        <v>90</v>
      </c>
      <c r="C79" s="10"/>
      <c r="D79" s="31"/>
      <c r="E79" s="31"/>
      <c r="F79" s="31"/>
      <c r="G79" s="30">
        <v>7000</v>
      </c>
      <c r="H79" s="30">
        <v>10000</v>
      </c>
      <c r="I79" s="10"/>
      <c r="K79">
        <f t="shared" si="13"/>
        <v>17000</v>
      </c>
      <c r="L79">
        <f t="shared" si="12"/>
        <v>17000</v>
      </c>
    </row>
    <row r="80" spans="1:12" x14ac:dyDescent="0.25">
      <c r="A80" s="10" t="s">
        <v>75</v>
      </c>
      <c r="B80" s="10" t="s">
        <v>9</v>
      </c>
      <c r="C80" s="10"/>
      <c r="D80" s="31"/>
      <c r="E80" s="31"/>
      <c r="F80" s="31"/>
      <c r="G80" s="30">
        <v>1000</v>
      </c>
      <c r="H80" s="30">
        <v>6000</v>
      </c>
      <c r="I80" s="10"/>
      <c r="K80">
        <f t="shared" si="13"/>
        <v>7000</v>
      </c>
      <c r="L80">
        <f t="shared" si="12"/>
        <v>7000</v>
      </c>
    </row>
    <row r="81" spans="1:12" x14ac:dyDescent="0.25">
      <c r="A81" s="10" t="s">
        <v>75</v>
      </c>
      <c r="B81" s="10" t="s">
        <v>88</v>
      </c>
      <c r="C81" s="10"/>
      <c r="D81" s="31"/>
      <c r="E81" s="31"/>
      <c r="F81" s="31"/>
      <c r="G81" s="29"/>
      <c r="H81" s="30"/>
      <c r="I81" s="10"/>
      <c r="K81">
        <f t="shared" si="13"/>
        <v>0</v>
      </c>
      <c r="L81">
        <f t="shared" si="12"/>
        <v>0</v>
      </c>
    </row>
    <row r="84" spans="1:12" x14ac:dyDescent="0.25">
      <c r="D84" t="s">
        <v>93</v>
      </c>
    </row>
    <row r="85" spans="1:12" x14ac:dyDescent="0.25">
      <c r="D85" s="34" t="s">
        <v>94</v>
      </c>
    </row>
  </sheetData>
  <sheetProtection algorithmName="SHA-512" hashValue="DXWXBqHPVgaG6EDxasGgHgbBfPhx8MeLpyDu2krbxFfyGwJSUb/4+tdyWztf7sV3tqgbmYCqNZPB0hYAEGJaTQ==" saltValue="eo2PkLSKQ1+iIHO47lE9Cg==" spinCount="100000" sheet="1" selectLockedCells="1"/>
  <mergeCells count="2">
    <mergeCell ref="A18:I18"/>
    <mergeCell ref="A11:A17"/>
  </mergeCells>
  <hyperlinks>
    <hyperlink ref="D85" r:id="rId1" xr:uid="{F01F3F54-B1ED-4596-886C-253999979D46}"/>
  </hyperlinks>
  <pageMargins left="0.7" right="0.7" top="0.75" bottom="0.75" header="0.3" footer="0.3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0301-5144-4400-9975-0D05BB6BC9B8}">
  <dimension ref="B5:E26"/>
  <sheetViews>
    <sheetView showGridLines="0" tabSelected="1" workbookViewId="0">
      <selection activeCell="C8" sqref="C8"/>
    </sheetView>
  </sheetViews>
  <sheetFormatPr defaultRowHeight="15" x14ac:dyDescent="0.25"/>
  <cols>
    <col min="2" max="2" width="31.5703125" customWidth="1"/>
  </cols>
  <sheetData>
    <row r="5" spans="2:4" x14ac:dyDescent="0.25">
      <c r="B5" t="s">
        <v>84</v>
      </c>
    </row>
    <row r="7" spans="2:4" x14ac:dyDescent="0.25">
      <c r="B7" s="10" t="s">
        <v>91</v>
      </c>
      <c r="C7" s="10">
        <f>'Data Entry'!I19/'Data Entry'!D5</f>
        <v>0.60299999999999998</v>
      </c>
    </row>
    <row r="8" spans="2:4" x14ac:dyDescent="0.25">
      <c r="B8" s="10" t="s">
        <v>77</v>
      </c>
      <c r="C8" s="33">
        <f>C7/150</f>
        <v>4.0200000000000001E-3</v>
      </c>
      <c r="D8" t="s">
        <v>92</v>
      </c>
    </row>
    <row r="10" spans="2:4" x14ac:dyDescent="0.25">
      <c r="B10" s="10" t="s">
        <v>0</v>
      </c>
      <c r="C10" s="11">
        <f>'Data Entry'!I20/'Data Entry'!I19</f>
        <v>0.22885572139303484</v>
      </c>
    </row>
    <row r="11" spans="2:4" x14ac:dyDescent="0.25">
      <c r="B11" s="10" t="s">
        <v>1</v>
      </c>
      <c r="C11" s="11">
        <f>'Data Entry'!I35/'Data Entry'!I19</f>
        <v>6.8822553897180769E-2</v>
      </c>
    </row>
    <row r="12" spans="2:4" x14ac:dyDescent="0.25">
      <c r="B12" s="10" t="s">
        <v>2</v>
      </c>
      <c r="C12" s="11">
        <f>'Data Entry'!I47/'Data Entry'!I19</f>
        <v>5.140961857379768E-2</v>
      </c>
    </row>
    <row r="13" spans="2:4" x14ac:dyDescent="0.25">
      <c r="B13" s="10" t="s">
        <v>3</v>
      </c>
      <c r="C13" s="11">
        <f>'Data Entry'!I63/'Data Entry'!I19</f>
        <v>0.65091210613598671</v>
      </c>
    </row>
    <row r="15" spans="2:4" x14ac:dyDescent="0.25">
      <c r="B15" s="10" t="s">
        <v>78</v>
      </c>
      <c r="C15" s="31"/>
    </row>
    <row r="25" spans="5:5" x14ac:dyDescent="0.25">
      <c r="E25" t="s">
        <v>93</v>
      </c>
    </row>
    <row r="26" spans="5:5" x14ac:dyDescent="0.25">
      <c r="E26" s="34" t="s">
        <v>94</v>
      </c>
    </row>
  </sheetData>
  <sheetProtection algorithmName="SHA-512" hashValue="VODB1w6fAxbFXo4mOx9hQjsLmg+zR1JB3g0dl8AK/XDtdeJRDIDpWdYEG1dBhCjkw3PysG3pi+WqREKdT8IOaQ==" saltValue="P8Dzo5gd5JlLZ45/zOI8VQ==" spinCount="100000" sheet="1" objects="1" scenarios="1" selectLockedCells="1"/>
  <hyperlinks>
    <hyperlink ref="E26" r:id="rId1" xr:uid="{86FA5D04-9008-4E45-B6DC-A31842592586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7DC82-B9B9-464F-BB40-0B9659CB0CE5}">
  <dimension ref="B1:F44"/>
  <sheetViews>
    <sheetView showGridLines="0" topLeftCell="A19" workbookViewId="0">
      <selection activeCell="B34" sqref="B34"/>
    </sheetView>
  </sheetViews>
  <sheetFormatPr defaultRowHeight="15" x14ac:dyDescent="0.25"/>
  <cols>
    <col min="2" max="2" width="40.85546875" customWidth="1"/>
    <col min="3" max="3" width="10.7109375" customWidth="1"/>
    <col min="4" max="4" width="11.5703125" customWidth="1"/>
  </cols>
  <sheetData>
    <row r="1" spans="2:5" x14ac:dyDescent="0.25">
      <c r="C1" s="47" t="s">
        <v>124</v>
      </c>
      <c r="D1" s="47"/>
      <c r="E1" s="47"/>
    </row>
    <row r="2" spans="2:5" x14ac:dyDescent="0.25">
      <c r="B2" s="42" t="s">
        <v>123</v>
      </c>
      <c r="C2" s="43" t="s">
        <v>70</v>
      </c>
      <c r="D2" s="43" t="s">
        <v>108</v>
      </c>
      <c r="E2" s="44" t="s">
        <v>125</v>
      </c>
    </row>
    <row r="3" spans="2:5" x14ac:dyDescent="0.25">
      <c r="B3" s="10" t="s">
        <v>104</v>
      </c>
      <c r="C3" s="10">
        <f>'Data Entry'!J20</f>
        <v>20900</v>
      </c>
      <c r="D3" s="10">
        <f>'Data Entry'!K20</f>
        <v>6700</v>
      </c>
      <c r="E3" s="10">
        <f>SUM(C3:D3)</f>
        <v>27600</v>
      </c>
    </row>
    <row r="4" spans="2:5" x14ac:dyDescent="0.25">
      <c r="B4" s="10" t="s">
        <v>105</v>
      </c>
      <c r="C4" s="10">
        <f>'Data Entry'!J35</f>
        <v>4300</v>
      </c>
      <c r="D4" s="10">
        <f>'Data Entry'!K35</f>
        <v>4000</v>
      </c>
      <c r="E4" s="10">
        <f t="shared" ref="E4:E6" si="0">SUM(C4:D4)</f>
        <v>8300</v>
      </c>
    </row>
    <row r="5" spans="2:5" x14ac:dyDescent="0.25">
      <c r="B5" s="10" t="s">
        <v>106</v>
      </c>
      <c r="C5" s="10">
        <f>'Data Entry'!J47</f>
        <v>2900</v>
      </c>
      <c r="D5" s="10">
        <f>'Data Entry'!K47</f>
        <v>3300</v>
      </c>
      <c r="E5" s="10">
        <f t="shared" si="0"/>
        <v>6200</v>
      </c>
    </row>
    <row r="6" spans="2:5" x14ac:dyDescent="0.25">
      <c r="B6" s="10" t="s">
        <v>107</v>
      </c>
      <c r="C6" s="10">
        <f>'Data Entry'!J63</f>
        <v>5200</v>
      </c>
      <c r="D6" s="10">
        <f>'Data Entry'!K63</f>
        <v>73300</v>
      </c>
      <c r="E6" s="10">
        <f t="shared" si="0"/>
        <v>78500</v>
      </c>
    </row>
    <row r="10" spans="2:5" ht="15.75" thickBot="1" x14ac:dyDescent="0.3">
      <c r="C10" s="36" t="s">
        <v>124</v>
      </c>
    </row>
    <row r="11" spans="2:5" ht="15.75" thickBot="1" x14ac:dyDescent="0.3">
      <c r="B11" s="38" t="s">
        <v>104</v>
      </c>
      <c r="C11" s="39"/>
    </row>
    <row r="12" spans="2:5" x14ac:dyDescent="0.25">
      <c r="B12" s="37" t="s">
        <v>110</v>
      </c>
      <c r="C12" s="37">
        <f>'Data Entry'!L21+'Data Entry'!L25+'Data Entry'!L26+'Data Entry'!L27</f>
        <v>10900</v>
      </c>
    </row>
    <row r="13" spans="2:5" x14ac:dyDescent="0.25">
      <c r="B13" s="10" t="s">
        <v>115</v>
      </c>
      <c r="C13" s="10">
        <f>'Data Entry'!L22++'Data Entry'!L32</f>
        <v>10000</v>
      </c>
    </row>
    <row r="14" spans="2:5" x14ac:dyDescent="0.25">
      <c r="B14" s="10" t="s">
        <v>114</v>
      </c>
      <c r="C14" s="10">
        <f>'Data Entry'!L23+'Data Entry'!L24</f>
        <v>6700</v>
      </c>
    </row>
    <row r="15" spans="2:5" x14ac:dyDescent="0.25">
      <c r="B15" s="10" t="s">
        <v>126</v>
      </c>
      <c r="C15" s="10">
        <f>'Data Entry'!L29+'Data Entry'!L30+'Data Entry'!L31+'Data Entry'!L33+'Data Entry'!L28</f>
        <v>0</v>
      </c>
    </row>
    <row r="16" spans="2:5" ht="15.75" thickBot="1" x14ac:dyDescent="0.3"/>
    <row r="17" spans="2:3" ht="15.75" thickBot="1" x14ac:dyDescent="0.3">
      <c r="B17" s="38" t="s">
        <v>105</v>
      </c>
      <c r="C17" s="39"/>
    </row>
    <row r="18" spans="2:3" x14ac:dyDescent="0.25">
      <c r="B18" s="10" t="s">
        <v>110</v>
      </c>
      <c r="C18" s="10">
        <f>'Data Entry'!L36+'Data Entry'!L39+'Data Entry'!L40</f>
        <v>4000</v>
      </c>
    </row>
    <row r="19" spans="2:3" x14ac:dyDescent="0.25">
      <c r="B19" s="10" t="s">
        <v>120</v>
      </c>
      <c r="C19" s="10">
        <f>'Data Entry'!L37+'Data Entry'!L38+'Data Entry'!L44</f>
        <v>4300</v>
      </c>
    </row>
    <row r="20" spans="2:3" x14ac:dyDescent="0.25">
      <c r="B20" s="10" t="s">
        <v>109</v>
      </c>
      <c r="C20" s="10">
        <f>'Data Entry'!L43</f>
        <v>0</v>
      </c>
    </row>
    <row r="21" spans="2:3" x14ac:dyDescent="0.25">
      <c r="B21" s="10" t="s">
        <v>126</v>
      </c>
      <c r="C21" s="10">
        <f>'Data Entry'!L41+'Data Entry'!L45+'Data Entry'!L42</f>
        <v>0</v>
      </c>
    </row>
    <row r="22" spans="2:3" ht="15.75" thickBot="1" x14ac:dyDescent="0.3"/>
    <row r="23" spans="2:3" x14ac:dyDescent="0.25">
      <c r="B23" s="40" t="s">
        <v>111</v>
      </c>
      <c r="C23" s="41"/>
    </row>
    <row r="24" spans="2:3" x14ac:dyDescent="0.25">
      <c r="B24" s="10" t="s">
        <v>112</v>
      </c>
      <c r="C24" s="10">
        <f>'Data Entry'!L48+'Data Entry'!L49+'Data Entry'!L50</f>
        <v>650</v>
      </c>
    </row>
    <row r="25" spans="2:3" x14ac:dyDescent="0.25">
      <c r="B25" s="10" t="s">
        <v>113</v>
      </c>
      <c r="C25" s="10">
        <f>'Data Entry'!L51+'Data Entry'!L52+'Data Entry'!L53+'Data Entry'!L54+'Data Entry'!L55+'Data Entry'!L56</f>
        <v>2250</v>
      </c>
    </row>
    <row r="26" spans="2:3" x14ac:dyDescent="0.25">
      <c r="B26" s="10" t="s">
        <v>120</v>
      </c>
      <c r="C26" s="10">
        <f>'Data Entry'!L57+'Data Entry'!L58+'Data Entry'!L59</f>
        <v>1300</v>
      </c>
    </row>
    <row r="27" spans="2:3" x14ac:dyDescent="0.25">
      <c r="B27" s="10" t="s">
        <v>114</v>
      </c>
      <c r="C27" s="10">
        <f>'Data Entry'!L60+'Data Entry'!L61</f>
        <v>2000</v>
      </c>
    </row>
    <row r="28" spans="2:3" ht="15.75" thickBot="1" x14ac:dyDescent="0.3"/>
    <row r="29" spans="2:3" x14ac:dyDescent="0.25">
      <c r="B29" s="40" t="s">
        <v>107</v>
      </c>
      <c r="C29" s="41"/>
    </row>
    <row r="30" spans="2:3" x14ac:dyDescent="0.25">
      <c r="B30" s="10" t="s">
        <v>119</v>
      </c>
      <c r="C30" s="10">
        <f>'Data Entry'!L64+'Data Entry'!L68+'Data Entry'!L73+'Data Entry'!L74+'Data Entry'!L77+'Data Entry'!L72+'Data Entry'!L71+'Data Entry'!L70</f>
        <v>39300</v>
      </c>
    </row>
    <row r="31" spans="2:3" x14ac:dyDescent="0.25">
      <c r="B31" s="10" t="s">
        <v>118</v>
      </c>
      <c r="C31" s="10">
        <f>'Data Entry'!L65+'Data Entry'!L66+'Data Entry'!L67</f>
        <v>7000</v>
      </c>
    </row>
    <row r="32" spans="2:3" x14ac:dyDescent="0.25">
      <c r="B32" s="10" t="s">
        <v>120</v>
      </c>
      <c r="C32" s="10">
        <f>'Data Entry'!L78+'Data Entry'!L79</f>
        <v>19000</v>
      </c>
    </row>
    <row r="33" spans="2:6" x14ac:dyDescent="0.25">
      <c r="B33" s="10" t="s">
        <v>114</v>
      </c>
      <c r="C33" s="10">
        <f>'Data Entry'!L80+'Data Entry'!L81</f>
        <v>7000</v>
      </c>
    </row>
    <row r="34" spans="2:6" x14ac:dyDescent="0.25">
      <c r="B34" s="10" t="s">
        <v>127</v>
      </c>
      <c r="C34" s="10">
        <f>'Data Entry'!L69+'Data Entry'!L75+'Data Entry'!L76</f>
        <v>6200</v>
      </c>
    </row>
    <row r="36" spans="2:6" x14ac:dyDescent="0.25">
      <c r="B36" t="s">
        <v>128</v>
      </c>
    </row>
    <row r="37" spans="2:6" x14ac:dyDescent="0.25">
      <c r="B37" t="s">
        <v>116</v>
      </c>
    </row>
    <row r="38" spans="2:6" x14ac:dyDescent="0.25">
      <c r="B38" t="s">
        <v>117</v>
      </c>
    </row>
    <row r="43" spans="2:6" x14ac:dyDescent="0.25">
      <c r="F43" t="s">
        <v>93</v>
      </c>
    </row>
    <row r="44" spans="2:6" x14ac:dyDescent="0.25">
      <c r="F44" s="34" t="s">
        <v>94</v>
      </c>
    </row>
  </sheetData>
  <sheetProtection algorithmName="SHA-512" hashValue="qHEZaOjYUrm3cvsgDc8JA1uCRKSQ+cFOsX3GoUakISpgurfkF9VtQPaFXCyscYz+KfC69LuPssuawDC4NIkHEA==" saltValue="a+Q6CzrQ8x48qwlmOM7KUw==" spinCount="100000" sheet="1" objects="1" scenarios="1"/>
  <mergeCells count="1">
    <mergeCell ref="C1:E1"/>
  </mergeCells>
  <hyperlinks>
    <hyperlink ref="F44" r:id="rId1" xr:uid="{EBF1B489-CC39-4312-8ADC-A6832D88DF19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Data Entry</vt:lpstr>
      <vt:lpstr>Summary</vt:lpstr>
      <vt:lpstr>Breakup-Report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Nilakantasrinivasan Janakiraman</dc:creator>
  <cp:lastModifiedBy>Nilakantasrinivasan Janakiraman</cp:lastModifiedBy>
  <dcterms:created xsi:type="dcterms:W3CDTF">2020-10-13T15:46:51Z</dcterms:created>
  <dcterms:modified xsi:type="dcterms:W3CDTF">2020-10-22T17:55:59Z</dcterms:modified>
</cp:coreProperties>
</file>